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120" windowWidth="11460" windowHeight="5070" activeTab="6"/>
  </bookViews>
  <sheets>
    <sheet name="General information" sheetId="4" r:id="rId1"/>
    <sheet name="ARVS" sheetId="1" r:id="rId2"/>
    <sheet name="OI medicines" sheetId="12" r:id="rId3"/>
    <sheet name="Laboratory reagents" sheetId="3" r:id="rId4"/>
    <sheet name="Personnel " sheetId="16" r:id="rId5"/>
    <sheet name="Personnel trainings" sheetId="6" r:id="rId6"/>
    <sheet name="Capital costs " sheetId="17" r:id="rId7"/>
    <sheet name="Utilities" sheetId="10" r:id="rId8"/>
    <sheet name="General supplies" sheetId="9" r:id="rId9"/>
    <sheet name="Furniture" sheetId="18" r:id="rId10"/>
    <sheet name="Sheet1" sheetId="19" r:id="rId11"/>
    <sheet name="Sheet2" sheetId="20" r:id="rId12"/>
  </sheets>
  <calcPr calcId="145621" calcOnSave="0"/>
</workbook>
</file>

<file path=xl/calcChain.xml><?xml version="1.0" encoding="utf-8"?>
<calcChain xmlns="http://schemas.openxmlformats.org/spreadsheetml/2006/main">
  <c r="O5" i="10" l="1"/>
  <c r="J5" i="16"/>
  <c r="J12" i="16"/>
  <c r="J11" i="16"/>
  <c r="E18" i="12" l="1"/>
  <c r="D78" i="1"/>
  <c r="N31" i="3" l="1"/>
  <c r="AQ9" i="16" l="1"/>
  <c r="AK5" i="16"/>
  <c r="AL5" i="16" s="1"/>
  <c r="B3" i="20" l="1"/>
  <c r="A3" i="20"/>
  <c r="W12" i="10" l="1"/>
  <c r="W13" i="10"/>
  <c r="W14" i="10"/>
  <c r="U12" i="10"/>
  <c r="U13" i="10"/>
  <c r="U14" i="10"/>
  <c r="S12" i="10"/>
  <c r="S13" i="10"/>
  <c r="S14" i="10"/>
  <c r="Q12" i="10"/>
  <c r="Q13" i="10"/>
  <c r="Q14" i="10"/>
  <c r="O12" i="10"/>
  <c r="O13" i="10"/>
  <c r="O14" i="10"/>
  <c r="K14" i="10"/>
  <c r="K12" i="10"/>
  <c r="K13" i="10"/>
  <c r="I12" i="10"/>
  <c r="I13" i="10"/>
  <c r="I14" i="10"/>
  <c r="J15" i="10"/>
  <c r="J16" i="10" s="1"/>
  <c r="N15" i="10"/>
  <c r="N16" i="10" s="1"/>
  <c r="T15" i="10"/>
  <c r="T16" i="10" s="1"/>
  <c r="H15" i="10"/>
  <c r="H16" i="10" s="1"/>
  <c r="L14" i="10"/>
  <c r="M14" i="10" s="1"/>
  <c r="L13" i="10"/>
  <c r="M13" i="10" s="1"/>
  <c r="L12" i="10"/>
  <c r="M12" i="10" s="1"/>
  <c r="E39" i="12" l="1"/>
  <c r="I39" i="12" s="1"/>
  <c r="E19" i="12"/>
  <c r="E20" i="12"/>
  <c r="E21" i="12"/>
  <c r="E22" i="12"/>
  <c r="E23" i="12"/>
  <c r="E24" i="12"/>
  <c r="E25" i="12"/>
  <c r="E26" i="12"/>
  <c r="E27" i="12"/>
  <c r="E28" i="12"/>
  <c r="E29" i="12"/>
  <c r="E30" i="12"/>
  <c r="E31" i="12"/>
  <c r="E32" i="12"/>
  <c r="E33" i="12"/>
  <c r="E34" i="12"/>
  <c r="E35" i="12"/>
  <c r="E36" i="12"/>
  <c r="E37" i="12"/>
  <c r="M37" i="12" s="1"/>
  <c r="E38" i="12"/>
  <c r="E40" i="12"/>
  <c r="E41" i="12"/>
  <c r="M41" i="12" s="1"/>
  <c r="E42" i="12"/>
  <c r="E43" i="12"/>
  <c r="I43" i="12" s="1"/>
  <c r="E44" i="12"/>
  <c r="E45" i="12"/>
  <c r="M45" i="12" s="1"/>
  <c r="E46" i="12"/>
  <c r="E47" i="12"/>
  <c r="I47" i="12" s="1"/>
  <c r="E48" i="12"/>
  <c r="E49" i="12"/>
  <c r="M49" i="12" s="1"/>
  <c r="E50" i="12"/>
  <c r="E51" i="12"/>
  <c r="I51" i="12" s="1"/>
  <c r="E52" i="12"/>
  <c r="E53" i="12"/>
  <c r="M53" i="12" s="1"/>
  <c r="E54" i="12"/>
  <c r="E55" i="12"/>
  <c r="I55" i="12" s="1"/>
  <c r="E56" i="12"/>
  <c r="E57" i="12"/>
  <c r="M57" i="12" s="1"/>
  <c r="E58" i="12"/>
  <c r="E59" i="12"/>
  <c r="I59" i="12" s="1"/>
  <c r="E60" i="12"/>
  <c r="E61" i="12"/>
  <c r="M61" i="12" s="1"/>
  <c r="E62" i="12"/>
  <c r="E63" i="12"/>
  <c r="I63" i="12" s="1"/>
  <c r="E64" i="12"/>
  <c r="E65" i="12"/>
  <c r="M65" i="12" s="1"/>
  <c r="E66" i="12"/>
  <c r="E67" i="12"/>
  <c r="I67" i="12" s="1"/>
  <c r="G18" i="12"/>
  <c r="M18" i="12"/>
  <c r="S18" i="12"/>
  <c r="U18" i="12"/>
  <c r="W18" i="12"/>
  <c r="Y18" i="12"/>
  <c r="AA18" i="12"/>
  <c r="G19" i="12"/>
  <c r="I19" i="12"/>
  <c r="K19" i="12"/>
  <c r="M19" i="12"/>
  <c r="O19" i="12"/>
  <c r="Q19" i="12"/>
  <c r="S19" i="12"/>
  <c r="U19" i="12"/>
  <c r="W19" i="12"/>
  <c r="Y19" i="12"/>
  <c r="AA19" i="12"/>
  <c r="G20" i="12"/>
  <c r="I20" i="12"/>
  <c r="K20" i="12"/>
  <c r="M20" i="12"/>
  <c r="O20" i="12"/>
  <c r="Q20" i="12"/>
  <c r="S20" i="12"/>
  <c r="U20" i="12"/>
  <c r="W20" i="12"/>
  <c r="Y20" i="12"/>
  <c r="AA20" i="12"/>
  <c r="G21" i="12"/>
  <c r="I21" i="12"/>
  <c r="K21" i="12"/>
  <c r="M21" i="12"/>
  <c r="O21" i="12"/>
  <c r="Q21" i="12"/>
  <c r="S21" i="12"/>
  <c r="U21" i="12"/>
  <c r="W21" i="12"/>
  <c r="Y21" i="12"/>
  <c r="AA21" i="12"/>
  <c r="G22" i="12"/>
  <c r="I22" i="12"/>
  <c r="K22" i="12"/>
  <c r="M22" i="12"/>
  <c r="O22" i="12"/>
  <c r="Q22" i="12"/>
  <c r="S22" i="12"/>
  <c r="U22" i="12"/>
  <c r="W22" i="12"/>
  <c r="Y22" i="12"/>
  <c r="AA22" i="12"/>
  <c r="G23" i="12"/>
  <c r="I23" i="12"/>
  <c r="K23" i="12"/>
  <c r="M23" i="12"/>
  <c r="O23" i="12"/>
  <c r="Q23" i="12"/>
  <c r="S23" i="12"/>
  <c r="U23" i="12"/>
  <c r="W23" i="12"/>
  <c r="Y23" i="12"/>
  <c r="AA23" i="12"/>
  <c r="G24" i="12"/>
  <c r="I24" i="12"/>
  <c r="K24" i="12"/>
  <c r="M24" i="12"/>
  <c r="O24" i="12"/>
  <c r="Q24" i="12"/>
  <c r="S24" i="12"/>
  <c r="U24" i="12"/>
  <c r="W24" i="12"/>
  <c r="Y24" i="12"/>
  <c r="AA24" i="12"/>
  <c r="G25" i="12"/>
  <c r="I25" i="12"/>
  <c r="K25" i="12"/>
  <c r="M25" i="12"/>
  <c r="O25" i="12"/>
  <c r="Q25" i="12"/>
  <c r="S25" i="12"/>
  <c r="U25" i="12"/>
  <c r="W25" i="12"/>
  <c r="Y25" i="12"/>
  <c r="AA25" i="12"/>
  <c r="G26" i="12"/>
  <c r="I26" i="12"/>
  <c r="K26" i="12"/>
  <c r="M26" i="12"/>
  <c r="O26" i="12"/>
  <c r="Q26" i="12"/>
  <c r="S26" i="12"/>
  <c r="U26" i="12"/>
  <c r="W26" i="12"/>
  <c r="Y26" i="12"/>
  <c r="AA26" i="12"/>
  <c r="G27" i="12"/>
  <c r="I27" i="12"/>
  <c r="K27" i="12"/>
  <c r="M27" i="12"/>
  <c r="O27" i="12"/>
  <c r="Q27" i="12"/>
  <c r="S27" i="12"/>
  <c r="U27" i="12"/>
  <c r="W27" i="12"/>
  <c r="Y27" i="12"/>
  <c r="AA27" i="12"/>
  <c r="G28" i="12"/>
  <c r="I28" i="12"/>
  <c r="K28" i="12"/>
  <c r="M28" i="12"/>
  <c r="O28" i="12"/>
  <c r="Q28" i="12"/>
  <c r="S28" i="12"/>
  <c r="U28" i="12"/>
  <c r="W28" i="12"/>
  <c r="Y28" i="12"/>
  <c r="AA28" i="12"/>
  <c r="G29" i="12"/>
  <c r="I29" i="12"/>
  <c r="K29" i="12"/>
  <c r="M29" i="12"/>
  <c r="O29" i="12"/>
  <c r="Q29" i="12"/>
  <c r="S29" i="12"/>
  <c r="U29" i="12"/>
  <c r="W29" i="12"/>
  <c r="Y29" i="12"/>
  <c r="AA29" i="12"/>
  <c r="G30" i="12"/>
  <c r="I30" i="12"/>
  <c r="K30" i="12"/>
  <c r="M30" i="12"/>
  <c r="O30" i="12"/>
  <c r="Q30" i="12"/>
  <c r="S30" i="12"/>
  <c r="U30" i="12"/>
  <c r="W30" i="12"/>
  <c r="Y30" i="12"/>
  <c r="AA30" i="12"/>
  <c r="G31" i="12"/>
  <c r="I31" i="12"/>
  <c r="K31" i="12"/>
  <c r="M31" i="12"/>
  <c r="O31" i="12"/>
  <c r="Q31" i="12"/>
  <c r="S31" i="12"/>
  <c r="U31" i="12"/>
  <c r="W31" i="12"/>
  <c r="Y31" i="12"/>
  <c r="AA31" i="12"/>
  <c r="G32" i="12"/>
  <c r="I32" i="12"/>
  <c r="K32" i="12"/>
  <c r="M32" i="12"/>
  <c r="O32" i="12"/>
  <c r="Q32" i="12"/>
  <c r="S32" i="12"/>
  <c r="U32" i="12"/>
  <c r="W32" i="12"/>
  <c r="Y32" i="12"/>
  <c r="AA32" i="12"/>
  <c r="G33" i="12"/>
  <c r="I33" i="12"/>
  <c r="K33" i="12"/>
  <c r="M33" i="12"/>
  <c r="O33" i="12"/>
  <c r="Q33" i="12"/>
  <c r="S33" i="12"/>
  <c r="U33" i="12"/>
  <c r="W33" i="12"/>
  <c r="Y33" i="12"/>
  <c r="AA33" i="12"/>
  <c r="G34" i="12"/>
  <c r="I34" i="12"/>
  <c r="K34" i="12"/>
  <c r="M34" i="12"/>
  <c r="O34" i="12"/>
  <c r="Q34" i="12"/>
  <c r="S34" i="12"/>
  <c r="U34" i="12"/>
  <c r="W34" i="12"/>
  <c r="Y34" i="12"/>
  <c r="AA34" i="12"/>
  <c r="G35" i="12"/>
  <c r="I35" i="12"/>
  <c r="K35" i="12"/>
  <c r="M35" i="12"/>
  <c r="O35" i="12"/>
  <c r="Q35" i="12"/>
  <c r="S35" i="12"/>
  <c r="U35" i="12"/>
  <c r="W35" i="12"/>
  <c r="Y35" i="12"/>
  <c r="AA35" i="12"/>
  <c r="G36" i="12"/>
  <c r="I36" i="12"/>
  <c r="K36" i="12"/>
  <c r="M36" i="12"/>
  <c r="O36" i="12"/>
  <c r="Q36" i="12"/>
  <c r="S36" i="12"/>
  <c r="U36" i="12"/>
  <c r="W36" i="12"/>
  <c r="Y36" i="12"/>
  <c r="AA36" i="12"/>
  <c r="G38" i="12"/>
  <c r="I38" i="12"/>
  <c r="K38" i="12"/>
  <c r="M38" i="12"/>
  <c r="O38" i="12"/>
  <c r="Q38" i="12"/>
  <c r="S38" i="12"/>
  <c r="U38" i="12"/>
  <c r="W38" i="12"/>
  <c r="Y38" i="12"/>
  <c r="AA38" i="12"/>
  <c r="G40" i="12"/>
  <c r="I40" i="12"/>
  <c r="K40" i="12"/>
  <c r="M40" i="12"/>
  <c r="O40" i="12"/>
  <c r="Q40" i="12"/>
  <c r="S40" i="12"/>
  <c r="U40" i="12"/>
  <c r="W40" i="12"/>
  <c r="Y40" i="12"/>
  <c r="AA40" i="12"/>
  <c r="G41" i="12"/>
  <c r="K41" i="12"/>
  <c r="O41" i="12"/>
  <c r="S41" i="12"/>
  <c r="W41" i="12"/>
  <c r="AA41" i="12"/>
  <c r="G42" i="12"/>
  <c r="I42" i="12"/>
  <c r="K42" i="12"/>
  <c r="M42" i="12"/>
  <c r="O42" i="12"/>
  <c r="Q42" i="12"/>
  <c r="S42" i="12"/>
  <c r="U42" i="12"/>
  <c r="W42" i="12"/>
  <c r="Y42" i="12"/>
  <c r="AA42" i="12"/>
  <c r="G43" i="12"/>
  <c r="K43" i="12"/>
  <c r="O43" i="12"/>
  <c r="S43" i="12"/>
  <c r="W43" i="12"/>
  <c r="AA43" i="12"/>
  <c r="G44" i="12"/>
  <c r="I44" i="12"/>
  <c r="K44" i="12"/>
  <c r="M44" i="12"/>
  <c r="O44" i="12"/>
  <c r="Q44" i="12"/>
  <c r="S44" i="12"/>
  <c r="U44" i="12"/>
  <c r="W44" i="12"/>
  <c r="Y44" i="12"/>
  <c r="AA44" i="12"/>
  <c r="G45" i="12"/>
  <c r="K45" i="12"/>
  <c r="O45" i="12"/>
  <c r="S45" i="12"/>
  <c r="W45" i="12"/>
  <c r="AA45" i="12"/>
  <c r="G46" i="12"/>
  <c r="I46" i="12"/>
  <c r="K46" i="12"/>
  <c r="M46" i="12"/>
  <c r="O46" i="12"/>
  <c r="Q46" i="12"/>
  <c r="S46" i="12"/>
  <c r="U46" i="12"/>
  <c r="W46" i="12"/>
  <c r="Y46" i="12"/>
  <c r="AA46" i="12"/>
  <c r="G47" i="12"/>
  <c r="K47" i="12"/>
  <c r="O47" i="12"/>
  <c r="S47" i="12"/>
  <c r="W47" i="12"/>
  <c r="AA47" i="12"/>
  <c r="G48" i="12"/>
  <c r="I48" i="12"/>
  <c r="K48" i="12"/>
  <c r="M48" i="12"/>
  <c r="O48" i="12"/>
  <c r="Q48" i="12"/>
  <c r="S48" i="12"/>
  <c r="U48" i="12"/>
  <c r="W48" i="12"/>
  <c r="Y48" i="12"/>
  <c r="AA48" i="12"/>
  <c r="G50" i="12"/>
  <c r="I50" i="12"/>
  <c r="K50" i="12"/>
  <c r="M50" i="12"/>
  <c r="O50" i="12"/>
  <c r="Q50" i="12"/>
  <c r="S50" i="12"/>
  <c r="U50" i="12"/>
  <c r="W50" i="12"/>
  <c r="Y50" i="12"/>
  <c r="AA50" i="12"/>
  <c r="G51" i="12"/>
  <c r="K51" i="12"/>
  <c r="O51" i="12"/>
  <c r="S51" i="12"/>
  <c r="W51" i="12"/>
  <c r="AA51" i="12"/>
  <c r="G52" i="12"/>
  <c r="I52" i="12"/>
  <c r="K52" i="12"/>
  <c r="M52" i="12"/>
  <c r="O52" i="12"/>
  <c r="Q52" i="12"/>
  <c r="S52" i="12"/>
  <c r="U52" i="12"/>
  <c r="W52" i="12"/>
  <c r="Y52" i="12"/>
  <c r="AA52" i="12"/>
  <c r="G53" i="12"/>
  <c r="O53" i="12"/>
  <c r="W53" i="12"/>
  <c r="G54" i="12"/>
  <c r="I54" i="12"/>
  <c r="K54" i="12"/>
  <c r="M54" i="12"/>
  <c r="O54" i="12"/>
  <c r="Q54" i="12"/>
  <c r="S54" i="12"/>
  <c r="U54" i="12"/>
  <c r="W54" i="12"/>
  <c r="Y54" i="12"/>
  <c r="AA54" i="12"/>
  <c r="G55" i="12"/>
  <c r="K55" i="12"/>
  <c r="O55" i="12"/>
  <c r="S55" i="12"/>
  <c r="W55" i="12"/>
  <c r="AA55" i="12"/>
  <c r="G56" i="12"/>
  <c r="I56" i="12"/>
  <c r="K56" i="12"/>
  <c r="M56" i="12"/>
  <c r="O56" i="12"/>
  <c r="Q56" i="12"/>
  <c r="S56" i="12"/>
  <c r="U56" i="12"/>
  <c r="W56" i="12"/>
  <c r="Y56" i="12"/>
  <c r="AA56" i="12"/>
  <c r="G57" i="12"/>
  <c r="O57" i="12"/>
  <c r="W57" i="12"/>
  <c r="G58" i="12"/>
  <c r="I58" i="12"/>
  <c r="K58" i="12"/>
  <c r="M58" i="12"/>
  <c r="O58" i="12"/>
  <c r="Q58" i="12"/>
  <c r="S58" i="12"/>
  <c r="U58" i="12"/>
  <c r="W58" i="12"/>
  <c r="Y58" i="12"/>
  <c r="AA58" i="12"/>
  <c r="G59" i="12"/>
  <c r="K59" i="12"/>
  <c r="O59" i="12"/>
  <c r="S59" i="12"/>
  <c r="W59" i="12"/>
  <c r="AA59" i="12"/>
  <c r="G60" i="12"/>
  <c r="I60" i="12"/>
  <c r="K60" i="12"/>
  <c r="M60" i="12"/>
  <c r="O60" i="12"/>
  <c r="Q60" i="12"/>
  <c r="S60" i="12"/>
  <c r="U60" i="12"/>
  <c r="W60" i="12"/>
  <c r="Y60" i="12"/>
  <c r="AA60" i="12"/>
  <c r="G61" i="12"/>
  <c r="O61" i="12"/>
  <c r="W61" i="12"/>
  <c r="G62" i="12"/>
  <c r="I62" i="12"/>
  <c r="K62" i="12"/>
  <c r="M62" i="12"/>
  <c r="O62" i="12"/>
  <c r="Q62" i="12"/>
  <c r="S62" i="12"/>
  <c r="U62" i="12"/>
  <c r="W62" i="12"/>
  <c r="Y62" i="12"/>
  <c r="AA62" i="12"/>
  <c r="G63" i="12"/>
  <c r="K63" i="12"/>
  <c r="O63" i="12"/>
  <c r="S63" i="12"/>
  <c r="W63" i="12"/>
  <c r="AA63" i="12"/>
  <c r="G64" i="12"/>
  <c r="I64" i="12"/>
  <c r="K64" i="12"/>
  <c r="M64" i="12"/>
  <c r="O64" i="12"/>
  <c r="Q64" i="12"/>
  <c r="S64" i="12"/>
  <c r="U64" i="12"/>
  <c r="W64" i="12"/>
  <c r="Y64" i="12"/>
  <c r="AA64" i="12"/>
  <c r="G65" i="12"/>
  <c r="O65" i="12"/>
  <c r="W65" i="12"/>
  <c r="G66" i="12"/>
  <c r="I66" i="12"/>
  <c r="K66" i="12"/>
  <c r="M66" i="12"/>
  <c r="O66" i="12"/>
  <c r="Q66" i="12"/>
  <c r="S66" i="12"/>
  <c r="U66" i="12"/>
  <c r="W66" i="12"/>
  <c r="Y66" i="12"/>
  <c r="AA66" i="12"/>
  <c r="G67" i="12"/>
  <c r="K67" i="12"/>
  <c r="O67" i="12"/>
  <c r="S67" i="12"/>
  <c r="W67" i="12"/>
  <c r="AA67" i="12"/>
  <c r="W49" i="12" l="1"/>
  <c r="O49" i="12"/>
  <c r="G49" i="12"/>
  <c r="AA39" i="12"/>
  <c r="S39" i="12"/>
  <c r="K39" i="12"/>
  <c r="W37" i="12"/>
  <c r="O37" i="12"/>
  <c r="G37" i="12"/>
  <c r="AA65" i="12"/>
  <c r="S65" i="12"/>
  <c r="K65" i="12"/>
  <c r="AA61" i="12"/>
  <c r="S61" i="12"/>
  <c r="K61" i="12"/>
  <c r="AA57" i="12"/>
  <c r="S57" i="12"/>
  <c r="K57" i="12"/>
  <c r="AA53" i="12"/>
  <c r="S53" i="12"/>
  <c r="K53" i="12"/>
  <c r="AA49" i="12"/>
  <c r="S49" i="12"/>
  <c r="K49" i="12"/>
  <c r="W39" i="12"/>
  <c r="O39" i="12"/>
  <c r="G39" i="12"/>
  <c r="AA37" i="12"/>
  <c r="S37" i="12"/>
  <c r="K37" i="12"/>
  <c r="U67" i="12"/>
  <c r="M67" i="12"/>
  <c r="Y65" i="12"/>
  <c r="Q65" i="12"/>
  <c r="I65" i="12"/>
  <c r="U63" i="12"/>
  <c r="M63" i="12"/>
  <c r="Y61" i="12"/>
  <c r="Q61" i="12"/>
  <c r="I61" i="12"/>
  <c r="U59" i="12"/>
  <c r="M59" i="12"/>
  <c r="Y57" i="12"/>
  <c r="Q57" i="12"/>
  <c r="I57" i="12"/>
  <c r="U55" i="12"/>
  <c r="M55" i="12"/>
  <c r="Y53" i="12"/>
  <c r="Q53" i="12"/>
  <c r="I53" i="12"/>
  <c r="U51" i="12"/>
  <c r="M51" i="12"/>
  <c r="Y49" i="12"/>
  <c r="Q49" i="12"/>
  <c r="I49" i="12"/>
  <c r="U47" i="12"/>
  <c r="M47" i="12"/>
  <c r="Y45" i="12"/>
  <c r="Q45" i="12"/>
  <c r="I45" i="12"/>
  <c r="U43" i="12"/>
  <c r="M43" i="12"/>
  <c r="Y41" i="12"/>
  <c r="Q41" i="12"/>
  <c r="I41" i="12"/>
  <c r="U39" i="12"/>
  <c r="M39" i="12"/>
  <c r="Y37" i="12"/>
  <c r="Q37" i="12"/>
  <c r="I37" i="12"/>
  <c r="Y67" i="12"/>
  <c r="Q67" i="12"/>
  <c r="U65" i="12"/>
  <c r="Y63" i="12"/>
  <c r="Q63" i="12"/>
  <c r="U61" i="12"/>
  <c r="Y59" i="12"/>
  <c r="Q59" i="12"/>
  <c r="U57" i="12"/>
  <c r="Y55" i="12"/>
  <c r="Q55" i="12"/>
  <c r="U53" i="12"/>
  <c r="Y51" i="12"/>
  <c r="Q51" i="12"/>
  <c r="U49" i="12"/>
  <c r="Y47" i="12"/>
  <c r="Q47" i="12"/>
  <c r="U45" i="12"/>
  <c r="Y43" i="12"/>
  <c r="Q43" i="12"/>
  <c r="U41" i="12"/>
  <c r="Y39" i="12"/>
  <c r="Q39" i="12"/>
  <c r="U37" i="12"/>
  <c r="K18" i="12"/>
  <c r="Q18" i="12"/>
  <c r="I18" i="12"/>
  <c r="O18" i="12"/>
  <c r="K5" i="10"/>
  <c r="L81" i="1"/>
  <c r="D92" i="1"/>
  <c r="Q16" i="18" l="1"/>
  <c r="R16" i="18"/>
  <c r="C16" i="18"/>
  <c r="D16" i="18"/>
  <c r="E16" i="18"/>
  <c r="F16" i="18"/>
  <c r="G16" i="18"/>
  <c r="H16" i="18"/>
  <c r="I16" i="18"/>
  <c r="J16" i="18"/>
  <c r="K16" i="18"/>
  <c r="L16" i="18"/>
  <c r="M16" i="18"/>
  <c r="N16" i="18"/>
  <c r="O16" i="18"/>
  <c r="P16" i="18"/>
  <c r="S16" i="18"/>
  <c r="T16" i="18"/>
  <c r="U16" i="18"/>
  <c r="V16" i="18"/>
  <c r="W16" i="18"/>
  <c r="X16" i="18"/>
  <c r="Y16" i="18"/>
  <c r="Z16" i="18"/>
  <c r="AA16" i="18"/>
  <c r="AB16" i="18"/>
  <c r="AC16" i="18"/>
  <c r="AD16" i="18"/>
  <c r="AE16" i="18"/>
  <c r="AF16" i="18"/>
  <c r="AG16" i="18"/>
  <c r="AH16" i="18"/>
  <c r="AI16" i="18"/>
  <c r="AJ16" i="18"/>
  <c r="AK16" i="18"/>
  <c r="AL16" i="18"/>
  <c r="AM16" i="18"/>
  <c r="AN16" i="18"/>
  <c r="AO16" i="18"/>
  <c r="AP16" i="18"/>
  <c r="AQ16" i="18"/>
  <c r="AR16" i="18"/>
  <c r="AS16" i="18"/>
  <c r="AT16" i="18"/>
  <c r="AU16" i="18"/>
  <c r="AV16" i="18"/>
  <c r="AW16" i="18"/>
  <c r="AX16" i="18"/>
  <c r="AY16" i="18"/>
  <c r="AP10" i="16" l="1"/>
  <c r="AQ10" i="16" s="1"/>
  <c r="AK10" i="16"/>
  <c r="AF10" i="16"/>
  <c r="AA10" i="16"/>
  <c r="R10" i="16"/>
  <c r="V10" i="16"/>
  <c r="AM28" i="16"/>
  <c r="AH28" i="16"/>
  <c r="AC28" i="16"/>
  <c r="X28" i="16"/>
  <c r="S28" i="16"/>
  <c r="O28" i="16"/>
  <c r="K28" i="16"/>
  <c r="G28" i="16"/>
  <c r="AP27" i="16"/>
  <c r="AQ27" i="16" s="1"/>
  <c r="AP19" i="16"/>
  <c r="AQ19" i="16" s="1"/>
  <c r="AP7" i="16"/>
  <c r="AQ7" i="16" s="1"/>
  <c r="AP5" i="16"/>
  <c r="AQ5" i="16" s="1"/>
  <c r="AP24" i="16"/>
  <c r="AQ24" i="16" s="1"/>
  <c r="AP23" i="16"/>
  <c r="AQ23" i="16" s="1"/>
  <c r="AP14" i="16"/>
  <c r="AQ14" i="16" s="1"/>
  <c r="AP12" i="16"/>
  <c r="AQ12" i="16" s="1"/>
  <c r="AP11" i="16"/>
  <c r="AQ11" i="16" s="1"/>
  <c r="AP6" i="16"/>
  <c r="AQ6" i="16" s="1"/>
  <c r="AP4" i="16"/>
  <c r="AP28" i="16" s="1"/>
  <c r="AK27" i="16"/>
  <c r="AL27" i="16" s="1"/>
  <c r="AK24" i="16"/>
  <c r="AL24" i="16" s="1"/>
  <c r="AK23" i="16"/>
  <c r="AL23" i="16" s="1"/>
  <c r="AK19" i="16"/>
  <c r="AL19" i="16" s="1"/>
  <c r="AK14" i="16"/>
  <c r="AL14" i="16" s="1"/>
  <c r="AK12" i="16"/>
  <c r="AL12" i="16" s="1"/>
  <c r="AK11" i="16"/>
  <c r="AL11" i="16" s="1"/>
  <c r="AK7" i="16"/>
  <c r="AK6" i="16"/>
  <c r="AL6" i="16" s="1"/>
  <c r="AK4" i="16"/>
  <c r="AF27" i="16"/>
  <c r="AG27" i="16" s="1"/>
  <c r="AF24" i="16"/>
  <c r="AG24" i="16" s="1"/>
  <c r="AF23" i="16"/>
  <c r="AG23" i="16" s="1"/>
  <c r="AF19" i="16"/>
  <c r="AG19" i="16" s="1"/>
  <c r="AF14" i="16"/>
  <c r="AG14" i="16" s="1"/>
  <c r="AF12" i="16"/>
  <c r="AG12" i="16" s="1"/>
  <c r="AF11" i="16"/>
  <c r="AG11" i="16" s="1"/>
  <c r="AF7" i="16"/>
  <c r="AG7" i="16" s="1"/>
  <c r="AF6" i="16"/>
  <c r="AG6" i="16" s="1"/>
  <c r="AF5" i="16"/>
  <c r="AG5" i="16" s="1"/>
  <c r="AF4" i="16"/>
  <c r="AA27" i="16"/>
  <c r="AB27" i="16" s="1"/>
  <c r="AA24" i="16"/>
  <c r="AB24" i="16" s="1"/>
  <c r="AA23" i="16"/>
  <c r="AB23" i="16" s="1"/>
  <c r="AA19" i="16"/>
  <c r="AB19" i="16" s="1"/>
  <c r="AA14" i="16"/>
  <c r="AB14" i="16" s="1"/>
  <c r="AA12" i="16"/>
  <c r="AB12" i="16" s="1"/>
  <c r="AA11" i="16"/>
  <c r="AB11" i="16" s="1"/>
  <c r="AA7" i="16"/>
  <c r="AA6" i="16"/>
  <c r="AB6" i="16" s="1"/>
  <c r="AA5" i="16"/>
  <c r="AB5" i="16" s="1"/>
  <c r="AA4" i="16"/>
  <c r="V27" i="16"/>
  <c r="W27" i="16" s="1"/>
  <c r="V24" i="16"/>
  <c r="W24" i="16" s="1"/>
  <c r="V23" i="16"/>
  <c r="W23" i="16" s="1"/>
  <c r="V19" i="16"/>
  <c r="W19" i="16" s="1"/>
  <c r="V14" i="16"/>
  <c r="W14" i="16" s="1"/>
  <c r="V12" i="16"/>
  <c r="W12" i="16" s="1"/>
  <c r="V11" i="16"/>
  <c r="W11" i="16" s="1"/>
  <c r="V7" i="16"/>
  <c r="V6" i="16"/>
  <c r="W6" i="16" s="1"/>
  <c r="V5" i="16"/>
  <c r="W5" i="16" s="1"/>
  <c r="V4" i="16"/>
  <c r="R27" i="16"/>
  <c r="R24" i="16"/>
  <c r="R23" i="16"/>
  <c r="R19" i="16"/>
  <c r="R14" i="16"/>
  <c r="R12" i="16"/>
  <c r="R11" i="16"/>
  <c r="R7" i="16"/>
  <c r="R6" i="16"/>
  <c r="R5" i="16"/>
  <c r="R4" i="16"/>
  <c r="N27" i="16"/>
  <c r="N24" i="16"/>
  <c r="N23" i="16"/>
  <c r="N19" i="16"/>
  <c r="N14" i="16"/>
  <c r="N12" i="16"/>
  <c r="N11" i="16"/>
  <c r="N7" i="16"/>
  <c r="N6" i="16"/>
  <c r="N5" i="16"/>
  <c r="N4" i="16"/>
  <c r="J6" i="16"/>
  <c r="J4" i="16"/>
  <c r="J10" i="16"/>
  <c r="J27" i="16"/>
  <c r="J14" i="16"/>
  <c r="J19" i="16"/>
  <c r="J23" i="16"/>
  <c r="J24" i="16"/>
  <c r="J28" i="16" s="1"/>
  <c r="J7" i="16"/>
  <c r="AO4" i="16"/>
  <c r="F32" i="17"/>
  <c r="G32" i="17"/>
  <c r="H32" i="17"/>
  <c r="I32" i="17"/>
  <c r="J32" i="17"/>
  <c r="K32" i="17"/>
  <c r="L32" i="17"/>
  <c r="M32" i="17"/>
  <c r="N32" i="17"/>
  <c r="O32" i="17"/>
  <c r="P32" i="17"/>
  <c r="E32" i="17"/>
  <c r="AA28" i="16" l="1"/>
  <c r="AB7" i="16"/>
  <c r="V28" i="16"/>
  <c r="W7" i="16"/>
  <c r="AK28" i="16"/>
  <c r="AL7" i="16"/>
  <c r="R28" i="16"/>
  <c r="N28" i="16"/>
  <c r="AF28" i="16"/>
  <c r="W6" i="10"/>
  <c r="W7" i="10"/>
  <c r="W8" i="10"/>
  <c r="W9" i="10"/>
  <c r="W10" i="10"/>
  <c r="W11" i="10"/>
  <c r="U6" i="10"/>
  <c r="U7" i="10"/>
  <c r="U8" i="10"/>
  <c r="U9" i="10"/>
  <c r="U10" i="10"/>
  <c r="U11" i="10"/>
  <c r="U5" i="10"/>
  <c r="S6" i="10"/>
  <c r="S7" i="10"/>
  <c r="S9" i="10"/>
  <c r="S10" i="10"/>
  <c r="S11" i="10"/>
  <c r="S5" i="10"/>
  <c r="Q6" i="10"/>
  <c r="Q7" i="10"/>
  <c r="Q8" i="10"/>
  <c r="Q9" i="10"/>
  <c r="Q11" i="10"/>
  <c r="O6" i="10"/>
  <c r="O7" i="10"/>
  <c r="O8" i="10"/>
  <c r="O9" i="10"/>
  <c r="O10" i="10"/>
  <c r="O11" i="10"/>
  <c r="K6" i="10"/>
  <c r="K7" i="10"/>
  <c r="K8" i="10"/>
  <c r="K9" i="10"/>
  <c r="K10" i="10"/>
  <c r="K11" i="10"/>
  <c r="I6" i="10"/>
  <c r="I7" i="10"/>
  <c r="I8" i="10"/>
  <c r="I9" i="10"/>
  <c r="I10" i="10"/>
  <c r="I11" i="10"/>
  <c r="I5" i="10"/>
  <c r="I15" i="10" s="1"/>
  <c r="I16" i="10" s="1"/>
  <c r="T187" i="3"/>
  <c r="T26" i="3"/>
  <c r="T27" i="3"/>
  <c r="T28" i="3"/>
  <c r="T29" i="3"/>
  <c r="T31" i="3"/>
  <c r="T32" i="3"/>
  <c r="T33" i="3"/>
  <c r="T34" i="3"/>
  <c r="T35" i="3"/>
  <c r="T36" i="3"/>
  <c r="T37" i="3"/>
  <c r="T38" i="3"/>
  <c r="T39" i="3"/>
  <c r="T40" i="3"/>
  <c r="T41" i="3"/>
  <c r="T42" i="3"/>
  <c r="T43" i="3"/>
  <c r="T44" i="3"/>
  <c r="T45" i="3"/>
  <c r="T49" i="3"/>
  <c r="T50" i="3"/>
  <c r="T51" i="3"/>
  <c r="T52" i="3"/>
  <c r="T53" i="3"/>
  <c r="T54" i="3"/>
  <c r="T55" i="3"/>
  <c r="T56" i="3"/>
  <c r="T58" i="3"/>
  <c r="T60" i="3"/>
  <c r="T61" i="3"/>
  <c r="T62" i="3"/>
  <c r="T63" i="3"/>
  <c r="T64" i="3"/>
  <c r="T65" i="3"/>
  <c r="T67" i="3"/>
  <c r="T68" i="3"/>
  <c r="T69" i="3"/>
  <c r="T71" i="3"/>
  <c r="T72" i="3"/>
  <c r="T73" i="3"/>
  <c r="T74" i="3"/>
  <c r="T75" i="3"/>
  <c r="T76" i="3"/>
  <c r="T78" i="3"/>
  <c r="T79" i="3"/>
  <c r="T80" i="3"/>
  <c r="T81" i="3"/>
  <c r="T82" i="3"/>
  <c r="T83" i="3"/>
  <c r="T86" i="3"/>
  <c r="T87" i="3"/>
  <c r="T88" i="3"/>
  <c r="T89" i="3"/>
  <c r="T90" i="3"/>
  <c r="T91" i="3"/>
  <c r="T92" i="3"/>
  <c r="T93" i="3"/>
  <c r="T94" i="3"/>
  <c r="T95" i="3"/>
  <c r="T96" i="3"/>
  <c r="T97" i="3"/>
  <c r="T98" i="3"/>
  <c r="T99" i="3"/>
  <c r="T100" i="3"/>
  <c r="T101" i="3"/>
  <c r="T102" i="3"/>
  <c r="T103" i="3"/>
  <c r="T104" i="3"/>
  <c r="T105" i="3"/>
  <c r="T106" i="3"/>
  <c r="T107" i="3"/>
  <c r="T108" i="3"/>
  <c r="T109" i="3"/>
  <c r="T110" i="3"/>
  <c r="T111" i="3"/>
  <c r="T112" i="3"/>
  <c r="T113" i="3"/>
  <c r="T114" i="3"/>
  <c r="T115" i="3"/>
  <c r="T116" i="3"/>
  <c r="T118" i="3"/>
  <c r="T119" i="3"/>
  <c r="T120" i="3"/>
  <c r="T121" i="3"/>
  <c r="T122" i="3"/>
  <c r="T123" i="3"/>
  <c r="T124" i="3"/>
  <c r="T125" i="3"/>
  <c r="T126" i="3"/>
  <c r="T127" i="3"/>
  <c r="T128" i="3"/>
  <c r="T129" i="3"/>
  <c r="T130" i="3"/>
  <c r="T131" i="3"/>
  <c r="T132" i="3"/>
  <c r="T133" i="3"/>
  <c r="T134" i="3"/>
  <c r="T135" i="3"/>
  <c r="T136" i="3"/>
  <c r="T137" i="3"/>
  <c r="T138" i="3"/>
  <c r="T139" i="3"/>
  <c r="T140" i="3"/>
  <c r="T141" i="3"/>
  <c r="T142" i="3"/>
  <c r="T143" i="3"/>
  <c r="T144" i="3"/>
  <c r="T145" i="3"/>
  <c r="T146" i="3"/>
  <c r="T148" i="3"/>
  <c r="T149" i="3"/>
  <c r="T150" i="3"/>
  <c r="T151" i="3"/>
  <c r="T152" i="3"/>
  <c r="T153" i="3"/>
  <c r="T154" i="3"/>
  <c r="T155" i="3"/>
  <c r="T156" i="3"/>
  <c r="T157" i="3"/>
  <c r="T158" i="3"/>
  <c r="T159" i="3"/>
  <c r="T160" i="3"/>
  <c r="T161" i="3"/>
  <c r="T162" i="3"/>
  <c r="T163" i="3"/>
  <c r="T164" i="3"/>
  <c r="T165" i="3"/>
  <c r="T166" i="3"/>
  <c r="T167" i="3"/>
  <c r="T168" i="3"/>
  <c r="T169" i="3"/>
  <c r="T170" i="3"/>
  <c r="T171" i="3"/>
  <c r="T172" i="3"/>
  <c r="T173" i="3"/>
  <c r="T174" i="3"/>
  <c r="T176" i="3"/>
  <c r="T177" i="3"/>
  <c r="T179" i="3"/>
  <c r="T180" i="3"/>
  <c r="T181" i="3"/>
  <c r="T184" i="3"/>
  <c r="T185" i="3"/>
  <c r="T186" i="3"/>
  <c r="T188" i="3"/>
  <c r="T189" i="3"/>
  <c r="T190" i="3"/>
  <c r="T191" i="3"/>
  <c r="T192" i="3"/>
  <c r="T193" i="3"/>
  <c r="T194" i="3"/>
  <c r="R26" i="3"/>
  <c r="R27" i="3"/>
  <c r="R28" i="3"/>
  <c r="R29" i="3"/>
  <c r="R31" i="3"/>
  <c r="R32" i="3"/>
  <c r="R33" i="3"/>
  <c r="R34" i="3"/>
  <c r="R35" i="3"/>
  <c r="R36" i="3"/>
  <c r="R37" i="3"/>
  <c r="R38" i="3"/>
  <c r="R39" i="3"/>
  <c r="R40" i="3"/>
  <c r="R41" i="3"/>
  <c r="R42" i="3"/>
  <c r="R43" i="3"/>
  <c r="R44" i="3"/>
  <c r="R45" i="3"/>
  <c r="R49" i="3"/>
  <c r="R50" i="3"/>
  <c r="R51" i="3"/>
  <c r="R52" i="3"/>
  <c r="R53" i="3"/>
  <c r="R54" i="3"/>
  <c r="R55" i="3"/>
  <c r="R56" i="3"/>
  <c r="R58" i="3"/>
  <c r="R60" i="3"/>
  <c r="R61" i="3"/>
  <c r="R62" i="3"/>
  <c r="R63" i="3"/>
  <c r="R64" i="3"/>
  <c r="R65" i="3"/>
  <c r="R67" i="3"/>
  <c r="R68" i="3"/>
  <c r="R69" i="3"/>
  <c r="R71" i="3"/>
  <c r="R72" i="3"/>
  <c r="R73" i="3"/>
  <c r="R74" i="3"/>
  <c r="R75" i="3"/>
  <c r="R76" i="3"/>
  <c r="R78" i="3"/>
  <c r="R79" i="3"/>
  <c r="R80" i="3"/>
  <c r="R81" i="3"/>
  <c r="R82" i="3"/>
  <c r="R83" i="3"/>
  <c r="R86" i="3"/>
  <c r="R87" i="3"/>
  <c r="R88" i="3"/>
  <c r="R89" i="3"/>
  <c r="R90" i="3"/>
  <c r="R91" i="3"/>
  <c r="R92" i="3"/>
  <c r="R93" i="3"/>
  <c r="R94" i="3"/>
  <c r="R95" i="3"/>
  <c r="R96" i="3"/>
  <c r="R97" i="3"/>
  <c r="R98" i="3"/>
  <c r="R99" i="3"/>
  <c r="R100" i="3"/>
  <c r="R101" i="3"/>
  <c r="R102" i="3"/>
  <c r="R103" i="3"/>
  <c r="R104" i="3"/>
  <c r="R105" i="3"/>
  <c r="R106" i="3"/>
  <c r="R107" i="3"/>
  <c r="R108" i="3"/>
  <c r="R109" i="3"/>
  <c r="R110" i="3"/>
  <c r="R111" i="3"/>
  <c r="R112" i="3"/>
  <c r="R113" i="3"/>
  <c r="R114" i="3"/>
  <c r="R115" i="3"/>
  <c r="R116" i="3"/>
  <c r="R118" i="3"/>
  <c r="R119" i="3"/>
  <c r="R120" i="3"/>
  <c r="R121" i="3"/>
  <c r="R122" i="3"/>
  <c r="R123" i="3"/>
  <c r="R124" i="3"/>
  <c r="R125" i="3"/>
  <c r="R126" i="3"/>
  <c r="R127" i="3"/>
  <c r="R128" i="3"/>
  <c r="R129" i="3"/>
  <c r="R130" i="3"/>
  <c r="R131" i="3"/>
  <c r="R132" i="3"/>
  <c r="R133" i="3"/>
  <c r="R134" i="3"/>
  <c r="R135" i="3"/>
  <c r="R136" i="3"/>
  <c r="R137" i="3"/>
  <c r="R138" i="3"/>
  <c r="R139" i="3"/>
  <c r="R140" i="3"/>
  <c r="R141" i="3"/>
  <c r="R142" i="3"/>
  <c r="R143" i="3"/>
  <c r="R144" i="3"/>
  <c r="R145" i="3"/>
  <c r="R146" i="3"/>
  <c r="R148" i="3"/>
  <c r="R149" i="3"/>
  <c r="R150" i="3"/>
  <c r="R151" i="3"/>
  <c r="R152" i="3"/>
  <c r="R153" i="3"/>
  <c r="R154" i="3"/>
  <c r="R155" i="3"/>
  <c r="R156" i="3"/>
  <c r="R157" i="3"/>
  <c r="R158" i="3"/>
  <c r="R159" i="3"/>
  <c r="R160" i="3"/>
  <c r="R161" i="3"/>
  <c r="R162" i="3"/>
  <c r="R163" i="3"/>
  <c r="R164" i="3"/>
  <c r="R165" i="3"/>
  <c r="R166" i="3"/>
  <c r="R167" i="3"/>
  <c r="R168" i="3"/>
  <c r="R169" i="3"/>
  <c r="R170" i="3"/>
  <c r="R171" i="3"/>
  <c r="R172" i="3"/>
  <c r="R173" i="3"/>
  <c r="R174" i="3"/>
  <c r="R176" i="3"/>
  <c r="R177" i="3"/>
  <c r="R179" i="3"/>
  <c r="R180" i="3"/>
  <c r="R181" i="3"/>
  <c r="R184" i="3"/>
  <c r="R185" i="3"/>
  <c r="R186" i="3"/>
  <c r="R187" i="3"/>
  <c r="R188" i="3"/>
  <c r="R189" i="3"/>
  <c r="R190" i="3"/>
  <c r="R191" i="3"/>
  <c r="R192" i="3"/>
  <c r="R193" i="3"/>
  <c r="R194" i="3"/>
  <c r="T25" i="3"/>
  <c r="R25" i="3"/>
  <c r="P25" i="3"/>
  <c r="P32" i="3"/>
  <c r="P33" i="3"/>
  <c r="P34" i="3"/>
  <c r="P35" i="3"/>
  <c r="P36" i="3"/>
  <c r="P37" i="3"/>
  <c r="P38" i="3"/>
  <c r="P39" i="3"/>
  <c r="P40" i="3"/>
  <c r="P41" i="3"/>
  <c r="P42" i="3"/>
  <c r="P43" i="3"/>
  <c r="P44" i="3"/>
  <c r="P45" i="3"/>
  <c r="P49" i="3"/>
  <c r="P50" i="3"/>
  <c r="P51" i="3"/>
  <c r="P52" i="3"/>
  <c r="P53" i="3"/>
  <c r="P54" i="3"/>
  <c r="P55" i="3"/>
  <c r="P56" i="3"/>
  <c r="P58" i="3"/>
  <c r="P60" i="3"/>
  <c r="P61" i="3"/>
  <c r="P62" i="3"/>
  <c r="P63" i="3"/>
  <c r="P64" i="3"/>
  <c r="P65" i="3"/>
  <c r="P67" i="3"/>
  <c r="P68" i="3"/>
  <c r="P69" i="3"/>
  <c r="P71" i="3"/>
  <c r="P72" i="3"/>
  <c r="P73" i="3"/>
  <c r="P74" i="3"/>
  <c r="P75" i="3"/>
  <c r="P76" i="3"/>
  <c r="P78" i="3"/>
  <c r="P79" i="3"/>
  <c r="P80" i="3"/>
  <c r="P81" i="3"/>
  <c r="P82" i="3"/>
  <c r="P83" i="3"/>
  <c r="P86" i="3"/>
  <c r="P87" i="3"/>
  <c r="P88" i="3"/>
  <c r="P89" i="3"/>
  <c r="P90" i="3"/>
  <c r="P91" i="3"/>
  <c r="P92" i="3"/>
  <c r="P93" i="3"/>
  <c r="P94" i="3"/>
  <c r="P95" i="3"/>
  <c r="P96" i="3"/>
  <c r="P97" i="3"/>
  <c r="P98" i="3"/>
  <c r="P99" i="3"/>
  <c r="P100" i="3"/>
  <c r="P101" i="3"/>
  <c r="P102" i="3"/>
  <c r="P103" i="3"/>
  <c r="P104" i="3"/>
  <c r="P105" i="3"/>
  <c r="P106" i="3"/>
  <c r="P107" i="3"/>
  <c r="P108" i="3"/>
  <c r="P109" i="3"/>
  <c r="P110" i="3"/>
  <c r="P111" i="3"/>
  <c r="P112" i="3"/>
  <c r="P113" i="3"/>
  <c r="P114" i="3"/>
  <c r="P115" i="3"/>
  <c r="P116" i="3"/>
  <c r="P118" i="3"/>
  <c r="P119" i="3"/>
  <c r="P120" i="3"/>
  <c r="P121" i="3"/>
  <c r="P122" i="3"/>
  <c r="P123" i="3"/>
  <c r="P124" i="3"/>
  <c r="P125" i="3"/>
  <c r="P126" i="3"/>
  <c r="P127" i="3"/>
  <c r="P128" i="3"/>
  <c r="P129" i="3"/>
  <c r="P130" i="3"/>
  <c r="P131" i="3"/>
  <c r="P132" i="3"/>
  <c r="P133" i="3"/>
  <c r="P134" i="3"/>
  <c r="P135" i="3"/>
  <c r="P136" i="3"/>
  <c r="P137" i="3"/>
  <c r="P138" i="3"/>
  <c r="P139" i="3"/>
  <c r="P140" i="3"/>
  <c r="P141" i="3"/>
  <c r="P142" i="3"/>
  <c r="P143" i="3"/>
  <c r="P144" i="3"/>
  <c r="P145" i="3"/>
  <c r="P146" i="3"/>
  <c r="P148" i="3"/>
  <c r="P149" i="3"/>
  <c r="P150" i="3"/>
  <c r="P151" i="3"/>
  <c r="P152" i="3"/>
  <c r="P153" i="3"/>
  <c r="P154" i="3"/>
  <c r="P155" i="3"/>
  <c r="P156" i="3"/>
  <c r="P157" i="3"/>
  <c r="P158" i="3"/>
  <c r="P159" i="3"/>
  <c r="P160" i="3"/>
  <c r="P161" i="3"/>
  <c r="P162" i="3"/>
  <c r="P163" i="3"/>
  <c r="P164" i="3"/>
  <c r="P165" i="3"/>
  <c r="P166" i="3"/>
  <c r="P167" i="3"/>
  <c r="P168" i="3"/>
  <c r="P169" i="3"/>
  <c r="P170" i="3"/>
  <c r="P171" i="3"/>
  <c r="P172" i="3"/>
  <c r="P173" i="3"/>
  <c r="P174" i="3"/>
  <c r="P176" i="3"/>
  <c r="P177" i="3"/>
  <c r="P179" i="3"/>
  <c r="P180" i="3"/>
  <c r="P181" i="3"/>
  <c r="P184" i="3"/>
  <c r="P185" i="3"/>
  <c r="P186" i="3"/>
  <c r="P187" i="3"/>
  <c r="P188" i="3"/>
  <c r="P189" i="3"/>
  <c r="P190" i="3"/>
  <c r="P191" i="3"/>
  <c r="P192" i="3"/>
  <c r="P193" i="3"/>
  <c r="P194" i="3"/>
  <c r="P26" i="3"/>
  <c r="P28" i="3"/>
  <c r="P29" i="3"/>
  <c r="P31" i="3"/>
  <c r="N25" i="3"/>
  <c r="N26" i="3"/>
  <c r="N28" i="3"/>
  <c r="N29" i="3"/>
  <c r="N32" i="3"/>
  <c r="N33" i="3"/>
  <c r="N34" i="3"/>
  <c r="N35" i="3"/>
  <c r="N36" i="3"/>
  <c r="N37" i="3"/>
  <c r="N38" i="3"/>
  <c r="N39" i="3"/>
  <c r="N40" i="3"/>
  <c r="N41" i="3"/>
  <c r="N42" i="3"/>
  <c r="N43" i="3"/>
  <c r="N44" i="3"/>
  <c r="N45" i="3"/>
  <c r="N49" i="3"/>
  <c r="N50" i="3"/>
  <c r="N51" i="3"/>
  <c r="N52" i="3"/>
  <c r="N53" i="3"/>
  <c r="N54" i="3"/>
  <c r="N55" i="3"/>
  <c r="N56" i="3"/>
  <c r="N58" i="3"/>
  <c r="N60" i="3"/>
  <c r="N61" i="3"/>
  <c r="N62" i="3"/>
  <c r="N63" i="3"/>
  <c r="N64" i="3"/>
  <c r="N65" i="3"/>
  <c r="N67" i="3"/>
  <c r="N68" i="3"/>
  <c r="N69" i="3"/>
  <c r="N71" i="3"/>
  <c r="N72" i="3"/>
  <c r="N73" i="3"/>
  <c r="N74" i="3"/>
  <c r="N75" i="3"/>
  <c r="N76" i="3"/>
  <c r="N78" i="3"/>
  <c r="N79" i="3"/>
  <c r="N80" i="3"/>
  <c r="N81" i="3"/>
  <c r="N82" i="3"/>
  <c r="N83" i="3"/>
  <c r="N86" i="3"/>
  <c r="N87" i="3"/>
  <c r="N88" i="3"/>
  <c r="N89" i="3"/>
  <c r="N90" i="3"/>
  <c r="N91" i="3"/>
  <c r="N92" i="3"/>
  <c r="N93" i="3"/>
  <c r="N94" i="3"/>
  <c r="N95" i="3"/>
  <c r="N96" i="3"/>
  <c r="N97" i="3"/>
  <c r="N98" i="3"/>
  <c r="N99" i="3"/>
  <c r="N100" i="3"/>
  <c r="N101" i="3"/>
  <c r="N102" i="3"/>
  <c r="N103" i="3"/>
  <c r="N104" i="3"/>
  <c r="N105" i="3"/>
  <c r="N106" i="3"/>
  <c r="N107" i="3"/>
  <c r="N108" i="3"/>
  <c r="N109" i="3"/>
  <c r="N110" i="3"/>
  <c r="N111" i="3"/>
  <c r="N112" i="3"/>
  <c r="N113" i="3"/>
  <c r="N114" i="3"/>
  <c r="N115" i="3"/>
  <c r="N116" i="3"/>
  <c r="N118" i="3"/>
  <c r="N119" i="3"/>
  <c r="N120" i="3"/>
  <c r="N121" i="3"/>
  <c r="N122" i="3"/>
  <c r="N123" i="3"/>
  <c r="N124" i="3"/>
  <c r="N125" i="3"/>
  <c r="N126" i="3"/>
  <c r="N127" i="3"/>
  <c r="N128" i="3"/>
  <c r="N129" i="3"/>
  <c r="N130" i="3"/>
  <c r="N131" i="3"/>
  <c r="N132" i="3"/>
  <c r="N133" i="3"/>
  <c r="N134" i="3"/>
  <c r="N135" i="3"/>
  <c r="N136" i="3"/>
  <c r="N137" i="3"/>
  <c r="N138" i="3"/>
  <c r="N139" i="3"/>
  <c r="N140" i="3"/>
  <c r="N141" i="3"/>
  <c r="N142" i="3"/>
  <c r="N143" i="3"/>
  <c r="N144" i="3"/>
  <c r="N145" i="3"/>
  <c r="N146" i="3"/>
  <c r="N148" i="3"/>
  <c r="N149" i="3"/>
  <c r="N150" i="3"/>
  <c r="N151" i="3"/>
  <c r="N152" i="3"/>
  <c r="N153" i="3"/>
  <c r="N154" i="3"/>
  <c r="N155" i="3"/>
  <c r="N156" i="3"/>
  <c r="N157" i="3"/>
  <c r="N158" i="3"/>
  <c r="N159" i="3"/>
  <c r="N160" i="3"/>
  <c r="N161" i="3"/>
  <c r="N162" i="3"/>
  <c r="N163" i="3"/>
  <c r="N164" i="3"/>
  <c r="N165" i="3"/>
  <c r="N166" i="3"/>
  <c r="N167" i="3"/>
  <c r="N168" i="3"/>
  <c r="N169" i="3"/>
  <c r="N170" i="3"/>
  <c r="N171" i="3"/>
  <c r="N172" i="3"/>
  <c r="N173" i="3"/>
  <c r="N174" i="3"/>
  <c r="N176" i="3"/>
  <c r="N177" i="3"/>
  <c r="N179" i="3"/>
  <c r="N180" i="3"/>
  <c r="N181" i="3"/>
  <c r="N184" i="3"/>
  <c r="N185" i="3"/>
  <c r="N186" i="3"/>
  <c r="N187" i="3"/>
  <c r="N188" i="3"/>
  <c r="N189" i="3"/>
  <c r="N190" i="3"/>
  <c r="N191" i="3"/>
  <c r="N192" i="3"/>
  <c r="N193" i="3"/>
  <c r="N194" i="3"/>
  <c r="L92" i="1"/>
  <c r="M92" i="1" s="1"/>
  <c r="T91" i="1"/>
  <c r="R91" i="1"/>
  <c r="P91" i="1"/>
  <c r="N91" i="1"/>
  <c r="L91" i="1"/>
  <c r="T90" i="1"/>
  <c r="R90" i="1"/>
  <c r="P90" i="1"/>
  <c r="N90" i="1"/>
  <c r="L90" i="1"/>
  <c r="T87" i="1"/>
  <c r="R87" i="1"/>
  <c r="P87" i="1"/>
  <c r="N87" i="1"/>
  <c r="L87" i="1"/>
  <c r="T86" i="1"/>
  <c r="R86" i="1"/>
  <c r="P86" i="1"/>
  <c r="N86" i="1"/>
  <c r="L86" i="1"/>
  <c r="T84" i="1"/>
  <c r="R84" i="1"/>
  <c r="P84" i="1"/>
  <c r="N84" i="1"/>
  <c r="L84" i="1"/>
  <c r="T83" i="1"/>
  <c r="R83" i="1"/>
  <c r="P83" i="1"/>
  <c r="N83" i="1"/>
  <c r="L83" i="1"/>
  <c r="P82" i="1"/>
  <c r="L82" i="1"/>
  <c r="T81" i="1"/>
  <c r="R81" i="1"/>
  <c r="P81" i="1"/>
  <c r="N81" i="1"/>
  <c r="P80" i="1"/>
  <c r="T80" i="1"/>
  <c r="R80" i="1"/>
  <c r="N80" i="1"/>
  <c r="L80" i="1"/>
  <c r="T79" i="1"/>
  <c r="R79" i="1"/>
  <c r="P79" i="1"/>
  <c r="N79" i="1"/>
  <c r="L79" i="1"/>
  <c r="N77" i="1"/>
  <c r="P77" i="1"/>
  <c r="T78" i="1"/>
  <c r="R78" i="1"/>
  <c r="P78" i="1"/>
  <c r="N78" i="1"/>
  <c r="L78" i="1"/>
  <c r="T77" i="1"/>
  <c r="R77" i="1"/>
  <c r="L77" i="1"/>
  <c r="D77" i="1"/>
  <c r="T70" i="1"/>
  <c r="P70" i="1"/>
  <c r="R70" i="1"/>
  <c r="L70" i="1"/>
  <c r="N70" i="1"/>
  <c r="K15" i="10" l="1"/>
  <c r="K16" i="10" s="1"/>
  <c r="O15" i="10"/>
  <c r="O16" i="10" s="1"/>
  <c r="U15" i="10"/>
  <c r="U16" i="10" s="1"/>
  <c r="T195" i="3"/>
  <c r="N195" i="3"/>
  <c r="P195" i="3"/>
  <c r="R195" i="3"/>
  <c r="S77" i="1"/>
  <c r="J32" i="16" l="1"/>
  <c r="D79" i="1"/>
  <c r="D80" i="1"/>
  <c r="D81" i="1"/>
  <c r="D82" i="1"/>
  <c r="D83" i="1"/>
  <c r="D84" i="1"/>
  <c r="D85" i="1"/>
  <c r="D86" i="1"/>
  <c r="D87" i="1"/>
  <c r="D88" i="1"/>
  <c r="D89" i="1"/>
  <c r="D90" i="1"/>
  <c r="D91" i="1"/>
  <c r="U90" i="1" l="1"/>
  <c r="S90" i="1"/>
  <c r="O90" i="1"/>
  <c r="U89" i="1"/>
  <c r="S89" i="1"/>
  <c r="Q89" i="1"/>
  <c r="O89" i="1"/>
  <c r="M89" i="1"/>
  <c r="M88" i="1"/>
  <c r="U87" i="1"/>
  <c r="M87" i="1"/>
  <c r="Q86" i="1"/>
  <c r="O86" i="1"/>
  <c r="M86" i="1"/>
  <c r="U84" i="1"/>
  <c r="S84" i="1"/>
  <c r="Q84" i="1"/>
  <c r="O84" i="1"/>
  <c r="M84" i="1"/>
  <c r="U83" i="1"/>
  <c r="S83" i="1"/>
  <c r="M83" i="1"/>
  <c r="U80" i="1"/>
  <c r="S80" i="1"/>
  <c r="Q80" i="1"/>
  <c r="M80" i="1"/>
  <c r="Q78" i="1"/>
  <c r="Q77" i="1"/>
  <c r="U79" i="1"/>
  <c r="S79" i="1"/>
  <c r="Q79" i="1"/>
  <c r="O79" i="1"/>
  <c r="M79" i="1"/>
  <c r="U78" i="1"/>
  <c r="O78" i="1"/>
  <c r="M78" i="1"/>
  <c r="O77" i="1"/>
  <c r="M77" i="1"/>
  <c r="M91" i="1"/>
  <c r="T92" i="1"/>
  <c r="T82" i="1"/>
  <c r="U81" i="1"/>
  <c r="Q81" i="1"/>
  <c r="O81" i="1"/>
  <c r="U85" i="1"/>
  <c r="U88" i="1"/>
  <c r="S85" i="1"/>
  <c r="S86" i="1"/>
  <c r="S88" i="1"/>
  <c r="Q83" i="1"/>
  <c r="Q85" i="1"/>
  <c r="Q88" i="1"/>
  <c r="Q90" i="1"/>
  <c r="O80" i="1"/>
  <c r="O83" i="1"/>
  <c r="O85" i="1"/>
  <c r="O88" i="1"/>
  <c r="M81" i="1"/>
  <c r="M85" i="1"/>
  <c r="M90" i="1"/>
  <c r="R92" i="1"/>
  <c r="S92" i="1" s="1"/>
  <c r="P92" i="1"/>
  <c r="Q92" i="1" s="1"/>
  <c r="N92" i="1"/>
  <c r="O92" i="1" s="1"/>
  <c r="N82" i="1"/>
  <c r="O82" i="1" s="1"/>
  <c r="Q82" i="1"/>
  <c r="R82" i="1"/>
  <c r="S82" i="1" s="1"/>
  <c r="M82" i="1"/>
  <c r="M11" i="10"/>
  <c r="G45" i="16"/>
  <c r="AP42" i="16"/>
  <c r="AP38" i="16"/>
  <c r="AP37" i="16"/>
  <c r="AP36" i="16"/>
  <c r="AP35" i="16"/>
  <c r="AP34" i="16"/>
  <c r="AP33" i="16"/>
  <c r="AP32" i="16"/>
  <c r="AP44" i="16" s="1"/>
  <c r="AP31" i="16"/>
  <c r="AK42" i="16"/>
  <c r="AK38" i="16"/>
  <c r="AK37" i="16"/>
  <c r="AK36" i="16"/>
  <c r="AK35" i="16"/>
  <c r="AK34" i="16"/>
  <c r="AK33" i="16"/>
  <c r="AK32" i="16"/>
  <c r="AK31" i="16"/>
  <c r="AK44" i="16" s="1"/>
  <c r="AF42" i="16"/>
  <c r="AF38" i="16"/>
  <c r="AF37" i="16"/>
  <c r="AF36" i="16"/>
  <c r="AF35" i="16"/>
  <c r="AF34" i="16"/>
  <c r="AF33" i="16"/>
  <c r="AF32" i="16"/>
  <c r="AF31" i="16"/>
  <c r="AF44" i="16" s="1"/>
  <c r="AA42" i="16"/>
  <c r="AA38" i="16"/>
  <c r="AA37" i="16"/>
  <c r="AA36" i="16"/>
  <c r="AA35" i="16"/>
  <c r="AA34" i="16"/>
  <c r="AA33" i="16"/>
  <c r="AA32" i="16"/>
  <c r="AA31" i="16"/>
  <c r="AA44" i="16" s="1"/>
  <c r="V42" i="16"/>
  <c r="V38" i="16"/>
  <c r="V37" i="16"/>
  <c r="V36" i="16"/>
  <c r="V35" i="16"/>
  <c r="V34" i="16"/>
  <c r="V33" i="16"/>
  <c r="V32" i="16"/>
  <c r="V31" i="16"/>
  <c r="V44" i="16" s="1"/>
  <c r="R42" i="16"/>
  <c r="R38" i="16"/>
  <c r="R37" i="16"/>
  <c r="R36" i="16"/>
  <c r="R35" i="16"/>
  <c r="R34" i="16"/>
  <c r="R33" i="16"/>
  <c r="R32" i="16"/>
  <c r="R31" i="16"/>
  <c r="R44" i="16" s="1"/>
  <c r="N42" i="16"/>
  <c r="N38" i="16"/>
  <c r="N37" i="16"/>
  <c r="N36" i="16"/>
  <c r="N35" i="16"/>
  <c r="N34" i="16"/>
  <c r="N33" i="16"/>
  <c r="N32" i="16"/>
  <c r="N31" i="16"/>
  <c r="N44" i="16" s="1"/>
  <c r="J33" i="16"/>
  <c r="J34" i="16"/>
  <c r="J35" i="16"/>
  <c r="J36" i="16"/>
  <c r="J37" i="16"/>
  <c r="J38" i="16"/>
  <c r="J42" i="16"/>
  <c r="J31" i="16"/>
  <c r="J44" i="16" l="1"/>
  <c r="M93" i="1"/>
  <c r="M94" i="1"/>
  <c r="U82" i="1"/>
  <c r="U86" i="1"/>
  <c r="S78" i="1"/>
  <c r="S81" i="1"/>
  <c r="S91" i="1"/>
  <c r="U91" i="1"/>
  <c r="O91" i="1"/>
  <c r="U92" i="1"/>
  <c r="U77" i="1"/>
  <c r="Q87" i="1"/>
  <c r="O87" i="1"/>
  <c r="O93" i="1" s="1"/>
  <c r="O94" i="1" s="1"/>
  <c r="S87" i="1"/>
  <c r="Q91" i="1"/>
  <c r="U93" i="1" l="1"/>
  <c r="U94" i="1" s="1"/>
  <c r="S93" i="1"/>
  <c r="S94" i="1" s="1"/>
  <c r="Q93" i="1"/>
  <c r="Q94" i="1" s="1"/>
  <c r="H45" i="16"/>
  <c r="K45" i="16"/>
  <c r="L45" i="16"/>
  <c r="O45" i="16"/>
  <c r="P45" i="16"/>
  <c r="S45" i="16"/>
  <c r="T45" i="16"/>
  <c r="X45" i="16"/>
  <c r="Y45" i="16"/>
  <c r="AC45" i="16"/>
  <c r="AD45" i="16"/>
  <c r="AH45" i="16"/>
  <c r="AI45" i="16"/>
  <c r="AM45" i="16"/>
  <c r="AN45" i="16"/>
  <c r="P10" i="10" l="1"/>
  <c r="Q10" i="10" s="1"/>
  <c r="L10" i="10"/>
  <c r="M10" i="10" s="1"/>
  <c r="L9" i="10"/>
  <c r="M9" i="10" s="1"/>
  <c r="R8" i="10"/>
  <c r="R15" i="10" s="1"/>
  <c r="R16" i="10" s="1"/>
  <c r="L8" i="10"/>
  <c r="M8" i="10" s="1"/>
  <c r="L7" i="10"/>
  <c r="M7" i="10" s="1"/>
  <c r="L6" i="10"/>
  <c r="M6" i="10" s="1"/>
  <c r="V5" i="10"/>
  <c r="V15" i="10" s="1"/>
  <c r="V16" i="10" s="1"/>
  <c r="P5" i="10"/>
  <c r="P15" i="10" s="1"/>
  <c r="P16" i="10" s="1"/>
  <c r="L5" i="10"/>
  <c r="M5" i="10" l="1"/>
  <c r="M15" i="10" s="1"/>
  <c r="M16" i="10" s="1"/>
  <c r="L15" i="10"/>
  <c r="L16" i="10" s="1"/>
  <c r="Q5" i="10"/>
  <c r="Q15" i="10" s="1"/>
  <c r="Q16" i="10" s="1"/>
  <c r="W5" i="10"/>
  <c r="W15" i="10" s="1"/>
  <c r="W16" i="10" s="1"/>
  <c r="S8" i="10"/>
  <c r="S15" i="10" s="1"/>
  <c r="S16" i="10" s="1"/>
</calcChain>
</file>

<file path=xl/comments1.xml><?xml version="1.0" encoding="utf-8"?>
<comments xmlns="http://schemas.openxmlformats.org/spreadsheetml/2006/main">
  <authors>
    <author>Nancy</author>
  </authors>
  <commentList>
    <comment ref="C75" authorId="0">
      <text>
        <r>
          <rPr>
            <b/>
            <sz val="9"/>
            <color indexed="81"/>
            <rFont val="Tahoma"/>
            <family val="2"/>
          </rPr>
          <t>Nancy:</t>
        </r>
        <r>
          <rPr>
            <sz val="9"/>
            <color indexed="81"/>
            <rFont val="Tahoma"/>
            <family val="2"/>
          </rPr>
          <t xml:space="preserve">
Prices from national ARVs Quantification Reports (National pipeline)</t>
        </r>
      </text>
    </comment>
  </commentList>
</comments>
</file>

<file path=xl/comments2.xml><?xml version="1.0" encoding="utf-8"?>
<comments xmlns="http://schemas.openxmlformats.org/spreadsheetml/2006/main">
  <authors>
    <author>Nancy</author>
  </authors>
  <commentList>
    <comment ref="G30" authorId="0">
      <text>
        <r>
          <rPr>
            <b/>
            <sz val="9"/>
            <color indexed="81"/>
            <rFont val="Tahoma"/>
            <family val="2"/>
          </rPr>
          <t>Nancy:</t>
        </r>
        <r>
          <rPr>
            <sz val="9"/>
            <color indexed="81"/>
            <rFont val="Tahoma"/>
            <family val="2"/>
          </rPr>
          <t xml:space="preserve">
Given as 70% of total Hospital Admin Costs</t>
        </r>
      </text>
    </comment>
    <comment ref="J30" authorId="0">
      <text>
        <r>
          <rPr>
            <b/>
            <sz val="9"/>
            <color indexed="81"/>
            <rFont val="Tahoma"/>
            <family val="2"/>
          </rPr>
          <t>Nancy:</t>
        </r>
        <r>
          <rPr>
            <sz val="9"/>
            <color indexed="81"/>
            <rFont val="Tahoma"/>
            <family val="2"/>
          </rPr>
          <t xml:space="preserve">
Apportioned 65% of total programme admin costs to Adult C&amp;T services Only</t>
        </r>
      </text>
    </comment>
  </commentList>
</comments>
</file>

<file path=xl/sharedStrings.xml><?xml version="1.0" encoding="utf-8"?>
<sst xmlns="http://schemas.openxmlformats.org/spreadsheetml/2006/main" count="3325" uniqueCount="703">
  <si>
    <t xml:space="preserve">No of clients on </t>
  </si>
  <si>
    <t>Financial year</t>
  </si>
  <si>
    <t>PITC</t>
  </si>
  <si>
    <t>VCT</t>
  </si>
  <si>
    <t>Councelling and testing for HIV</t>
  </si>
  <si>
    <t xml:space="preserve">Counselling including healhy living, prevention information, condom promotion </t>
  </si>
  <si>
    <t xml:space="preserve">Counselling on adherence to medication </t>
  </si>
  <si>
    <t xml:space="preserve">Defaulter tracing </t>
  </si>
  <si>
    <t>Continous staff learning &amp; development (Trainings)</t>
  </si>
  <si>
    <t>OPD</t>
  </si>
  <si>
    <t>In patient</t>
  </si>
  <si>
    <t>Indetify and list all service delivery points where care and treatment services are offered by the hospital</t>
  </si>
  <si>
    <t xml:space="preserve">Indetify and exhaustively list all various service offered by Bomu under care and treatment </t>
  </si>
  <si>
    <t>pharmacy,</t>
  </si>
  <si>
    <t>Laboratory</t>
  </si>
  <si>
    <t>Other specialized services eg consultants review</t>
  </si>
  <si>
    <t xml:space="preserve">Any other Special programmes targeting C&amp;T clients </t>
  </si>
  <si>
    <t xml:space="preserve">Client education, communication, behavious change messages, campaigns, materials including time allocated </t>
  </si>
  <si>
    <t>Enrolling clients for ART and clinical management of HIV (including tailored treatment approaches/strategies eg Directly observed therapies; )</t>
  </si>
  <si>
    <t>Routine lab services to monitor clients receiving treatment and diagnosis of Ois (including viral load and CD4 monitoring, drug monitoring, drug resistance testing, drug toxicity monitoring, organ functions )</t>
  </si>
  <si>
    <t>Nutritional assessment, counselling, treatment and support ( Include feeding programmes ie food ration support if any; as well as therapeutic, supplimentary feeds etc)</t>
  </si>
  <si>
    <t>Community based care, home based care programmes</t>
  </si>
  <si>
    <t>Records management rooms, data capture areas and files store</t>
  </si>
  <si>
    <t>ART counselling for eligible clients</t>
  </si>
  <si>
    <t>Note the time/hours of the day/month when services are available</t>
  </si>
  <si>
    <t>Any emergency services</t>
  </si>
  <si>
    <t>Support services to care &amp; treatment clients (Support groups, direct financial support from Hospital (eg transport, allowances to clients,  IGAs, youth friendly services)</t>
  </si>
  <si>
    <t>Treatment of opportunistic infections (including TB) both prophylaxis and treatment</t>
  </si>
  <si>
    <t xml:space="preserve">Linkages and refferal services (linkages from testing to treatment within facility departments and outside the facility </t>
  </si>
  <si>
    <t xml:space="preserve">Medical records services  (From initial client capture, identification and continual/long term client management). Include digitalization processes, </t>
  </si>
  <si>
    <t xml:space="preserve">Building </t>
  </si>
  <si>
    <t xml:space="preserve">Specialists </t>
  </si>
  <si>
    <t>Work days (per week)</t>
  </si>
  <si>
    <t>Hours spent offering C&amp;T service</t>
  </si>
  <si>
    <t>Other duties</t>
  </si>
  <si>
    <t>Salary per month</t>
  </si>
  <si>
    <t>Benefits and allowances</t>
  </si>
  <si>
    <t>NO</t>
  </si>
  <si>
    <t xml:space="preserve">PERSONNEL </t>
  </si>
  <si>
    <t>Medical officers (MO)</t>
  </si>
  <si>
    <t>Enrolled nurses</t>
  </si>
  <si>
    <t>Registered nurses</t>
  </si>
  <si>
    <t>clinical officers</t>
  </si>
  <si>
    <t>CHEWs</t>
  </si>
  <si>
    <t>CHW</t>
  </si>
  <si>
    <t>Counsellors</t>
  </si>
  <si>
    <t>Pharmacists</t>
  </si>
  <si>
    <t>Pharmaceutical technologists</t>
  </si>
  <si>
    <t>Laboratory technologists</t>
  </si>
  <si>
    <t>Laboratory technicians</t>
  </si>
  <si>
    <t>Volunteers</t>
  </si>
  <si>
    <t>Consultants (resident)</t>
  </si>
  <si>
    <t>Patient files</t>
  </si>
  <si>
    <t>Pens</t>
  </si>
  <si>
    <t>Register books</t>
  </si>
  <si>
    <t>Dispensing envelopes</t>
  </si>
  <si>
    <t>Printing papers</t>
  </si>
  <si>
    <t>No.</t>
  </si>
  <si>
    <t>Item</t>
  </si>
  <si>
    <t>Furniture</t>
  </si>
  <si>
    <t>Nutrition</t>
  </si>
  <si>
    <t>Vehicle</t>
  </si>
  <si>
    <t>Equipment (include computers)</t>
  </si>
  <si>
    <t>ITEM</t>
  </si>
  <si>
    <t>Work Space</t>
  </si>
  <si>
    <t>Total facility space in units</t>
  </si>
  <si>
    <t>Total allocated space to laboratory</t>
  </si>
  <si>
    <t>Total allocated space to consultation rooms</t>
  </si>
  <si>
    <t>Total allocated space to pharmacy</t>
  </si>
  <si>
    <t>Total allocated space to training rooms</t>
  </si>
  <si>
    <t>Wash rooms</t>
  </si>
  <si>
    <t>Data and records apace</t>
  </si>
  <si>
    <t>List all Lab equip</t>
  </si>
  <si>
    <t>All pharmacy equip</t>
  </si>
  <si>
    <t>All nutrition equip</t>
  </si>
  <si>
    <t>Other staff</t>
  </si>
  <si>
    <t>Administrative staff</t>
  </si>
  <si>
    <t>Cleaning services</t>
  </si>
  <si>
    <t>Security</t>
  </si>
  <si>
    <t xml:space="preserve">ANNUAL UTILITY COSTS BOMU HOSPITAL </t>
  </si>
  <si>
    <t>OTHER STAFF NOT DIRECTLY RELATED TO CARE &amp; TREATMENT SERVICES</t>
  </si>
  <si>
    <t>Data clearks</t>
  </si>
  <si>
    <t>M&amp;E officers</t>
  </si>
  <si>
    <t>Admin staff include</t>
  </si>
  <si>
    <t>Finance</t>
  </si>
  <si>
    <t>HR</t>
  </si>
  <si>
    <t>Maintenance depart</t>
  </si>
  <si>
    <t>Transpost &amp; logistics</t>
  </si>
  <si>
    <t>Kitchen</t>
  </si>
  <si>
    <t xml:space="preserve">Numbers trained in offering C&amp;T Hospital </t>
  </si>
  <si>
    <t>Insurance for:</t>
  </si>
  <si>
    <t>TOTAL COST PER ANNUM IN KSH</t>
  </si>
  <si>
    <t>TESTS  CARRIED OUT FOR DIAGNOSIS OF OPPORTUNISTIC INFECTIONS  IN HIV CLIENTS</t>
  </si>
  <si>
    <t>TESTS  CARRIED OUT FOR HIV DIAGNOSIS AND MONITORING IN HIV CLIENTS UNDER CARE &amp; TREATMENT</t>
  </si>
  <si>
    <t xml:space="preserve">Screening tests </t>
  </si>
  <si>
    <t>Confirmatory test</t>
  </si>
  <si>
    <t>Tie breaker test</t>
  </si>
  <si>
    <t xml:space="preserve">COST PER TEST </t>
  </si>
  <si>
    <t>LABORATORY REAGENTS (TOTAL CONSUMPTION FOR THE WHOLE YEAR)</t>
  </si>
  <si>
    <t>PACK SIZE</t>
  </si>
  <si>
    <t>Test Kit 1 (Screening)</t>
  </si>
  <si>
    <t>Test Kit 2 (Confirmatory)</t>
  </si>
  <si>
    <t xml:space="preserve">Test Kit 3 (Tie-breaker) </t>
  </si>
  <si>
    <t>Gloves</t>
  </si>
  <si>
    <t>CD4 Test (Baseline tests, treatment monitoring)</t>
  </si>
  <si>
    <t>Viral load (Suspected treatment failure and treatment monitoring)</t>
  </si>
  <si>
    <t>Drug senitivity testing for ARV drugs (HIV DR testing)</t>
  </si>
  <si>
    <t xml:space="preserve">Haematology tests eg Full Blood Count,  </t>
  </si>
  <si>
    <t xml:space="preserve">Clinical chemistry tests eg creatinine, ALT, </t>
  </si>
  <si>
    <t>OTHER REAGENTS DEPEND ON TYPE OF EQUIPMENT AT BOMU</t>
  </si>
  <si>
    <t>A list of equipment required</t>
  </si>
  <si>
    <t xml:space="preserve">Others </t>
  </si>
  <si>
    <t>TB screening</t>
  </si>
  <si>
    <t>Total inpatient clients</t>
  </si>
  <si>
    <t>Total referrals</t>
  </si>
  <si>
    <t>Number of care &amp; treatment clients on ART</t>
  </si>
  <si>
    <t>New care &amp; treatment clients initiated on ART</t>
  </si>
  <si>
    <t>Total care and treatment clients with supressed VL (as per guidelines)</t>
  </si>
  <si>
    <t>No of C &amp; T clients counselled and tested at (At various service points)</t>
  </si>
  <si>
    <t xml:space="preserve">No of C&amp;T clients tested positive at varipous service points </t>
  </si>
  <si>
    <t>Total C&amp;T clients with CD4 above cut off (As per guidelines)</t>
  </si>
  <si>
    <t>Number of C&amp;T clients hospitalized due to HIV (inpatient)</t>
  </si>
  <si>
    <t>No of C&amp;T clients referred due to HIV</t>
  </si>
  <si>
    <t>Routine lab services to conduct baseline assessments (list all diagnostic tests) CD4, ALT, AST, Creatinine, Full haomogramme</t>
  </si>
  <si>
    <t>Enrolling clients into care - CTX &amp; or Dapsone</t>
  </si>
  <si>
    <t>Prevention and management of STIs - All (syndomic management)</t>
  </si>
  <si>
    <t>Family planning and other Sexual reproductive support services to clients (condom use and information) - Condoms, implants, pills, IUCD, Depo provera. Cancer screening</t>
  </si>
  <si>
    <t>Hospital inpatient care (inpatients due to HIV). Management of malignancies, blood tranfusions, specialized consultant review</t>
  </si>
  <si>
    <t xml:space="preserve">Voluntary Male Medical Circumcision (VMMC): </t>
  </si>
  <si>
    <t xml:space="preserve">Psychosocial counselling </t>
  </si>
  <si>
    <t>Family care</t>
  </si>
  <si>
    <t>CCC (Waiting areas, consultation rooms, include nutrition, adherence  etc</t>
  </si>
  <si>
    <t>MCH/FP: Family planning</t>
  </si>
  <si>
    <t xml:space="preserve">Drugs storage, laboratory reagents, other materials </t>
  </si>
  <si>
    <t>Field visits/community settings</t>
  </si>
  <si>
    <t>Number of care &amp; treatment  clients on care</t>
  </si>
  <si>
    <t>No of C&amp;T clients admitted for day care</t>
  </si>
  <si>
    <t xml:space="preserve">Cost of training for staff working in offering C&amp;T Hospital </t>
  </si>
  <si>
    <t>FACS CALIBER CD4</t>
  </si>
  <si>
    <t>BD FACS Calibur - TRITEST CD3/CD4/CD45 with TruCOUNT Tubes</t>
  </si>
  <si>
    <t>50's</t>
  </si>
  <si>
    <t xml:space="preserve">BD FACS Calibur CD 3/4/45- Calibrite 3 CE 25T </t>
  </si>
  <si>
    <t>25's</t>
  </si>
  <si>
    <t>BD FACS Calibur CD 3/4/45- FACS Clean</t>
  </si>
  <si>
    <t>5 lts</t>
  </si>
  <si>
    <t>BD FACS Calibur CD 3/4/45- FACS Rinse</t>
  </si>
  <si>
    <t>BD FACS Calibur CD 3/4/45- FACS Flow</t>
  </si>
  <si>
    <t>20 lts</t>
  </si>
  <si>
    <t>BD FACS Calibur CD 3/4/45- FACS Lysing Solution</t>
  </si>
  <si>
    <t>100 ml</t>
  </si>
  <si>
    <t>Cryptoccocus neoformans screening (crag)</t>
  </si>
  <si>
    <t>Pap smear</t>
  </si>
  <si>
    <t>VIA/VILLI</t>
  </si>
  <si>
    <t>Suheila</t>
  </si>
  <si>
    <t>Sister Fatma</t>
  </si>
  <si>
    <t xml:space="preserve">Microscope Oil emmersion </t>
  </si>
  <si>
    <t>Consultation rooms</t>
  </si>
  <si>
    <t>Triage rooms</t>
  </si>
  <si>
    <t>Prescription pads</t>
  </si>
  <si>
    <t>Mark pens</t>
  </si>
  <si>
    <t>Staple pins</t>
  </si>
  <si>
    <t>Paper Punch</t>
  </si>
  <si>
    <t>Staples</t>
  </si>
  <si>
    <t>Diaries</t>
  </si>
  <si>
    <t>Fool scaps</t>
  </si>
  <si>
    <t>TCA Cards</t>
  </si>
  <si>
    <t>Stickers</t>
  </si>
  <si>
    <t>100mL</t>
  </si>
  <si>
    <t xml:space="preserve">Microscope </t>
  </si>
  <si>
    <t>Determine</t>
  </si>
  <si>
    <t>First Response</t>
  </si>
  <si>
    <t>Bioline</t>
  </si>
  <si>
    <t>Unigold</t>
  </si>
  <si>
    <t>Hb Metre</t>
  </si>
  <si>
    <t>BC 5380</t>
  </si>
  <si>
    <t>BC 5800</t>
  </si>
  <si>
    <t>Chemistry Analyser</t>
  </si>
  <si>
    <t>Vitros 5.1</t>
  </si>
  <si>
    <t>Alpha 600</t>
  </si>
  <si>
    <t>Craig test reagents</t>
  </si>
  <si>
    <t>Electrolyte Analyser reagents</t>
  </si>
  <si>
    <t>Initial cost when incurred</t>
  </si>
  <si>
    <t>Other (As relates to HIV care &amp; treatment)</t>
  </si>
  <si>
    <t>BP Machines</t>
  </si>
  <si>
    <t>TB test reagents</t>
  </si>
  <si>
    <t>Acid alcohol</t>
  </si>
  <si>
    <t>Slides</t>
  </si>
  <si>
    <t>Sputum containers</t>
  </si>
  <si>
    <t>Enter amounts consumed every year</t>
  </si>
  <si>
    <t xml:space="preserve">ANNUAL GENERAL SUPPLIES COSTS BOMU HOSPITAL </t>
  </si>
  <si>
    <t>NB: Some items are specific to the HIV care &amp; treatment programme while some are not. Indicate all costs. Apportioning will be determined later</t>
  </si>
  <si>
    <t>TOTAL COST PER YEAR ACQUIRED IN KSH</t>
  </si>
  <si>
    <t xml:space="preserve">Medications </t>
  </si>
  <si>
    <t>Routine lab services to diagnose and monitor care and treatment of Ois , imaging, xrays</t>
  </si>
  <si>
    <t xml:space="preserve">Palliative care ; pain management, </t>
  </si>
  <si>
    <t>Preventive initiaves, care initiatives, treatment</t>
  </si>
  <si>
    <t>CEO</t>
  </si>
  <si>
    <t>overhead costs</t>
  </si>
  <si>
    <t>Health records technicians</t>
  </si>
  <si>
    <t>health Records Officers</t>
  </si>
  <si>
    <t>Nutritionists</t>
  </si>
  <si>
    <t>Tacers</t>
  </si>
  <si>
    <t>Mentor mothers</t>
  </si>
  <si>
    <t>MCH/FP</t>
  </si>
  <si>
    <t>Radiographers/sonographers</t>
  </si>
  <si>
    <t>Housekeeping</t>
  </si>
  <si>
    <t>Procurement/ Supplies staff</t>
  </si>
  <si>
    <t>ICT</t>
  </si>
  <si>
    <t>Administration</t>
  </si>
  <si>
    <t>Number of care &amp; treatment  clients on care (Adult)</t>
  </si>
  <si>
    <t>Number of care &amp; treatment clients on ART (Adult)</t>
  </si>
  <si>
    <t>New care &amp; treatment clients initiated on ART (Adult)</t>
  </si>
  <si>
    <t>Total care and treatment clients with supressed VL (as per guidelines) (Adult)</t>
  </si>
  <si>
    <t>Total C&amp;T clients with CD4 above cut off (As per guidelines) (Adult)</t>
  </si>
  <si>
    <t>Total inpatient clients (Adult)</t>
  </si>
  <si>
    <t>No of C&amp;T clients admitted for day care (Adult)</t>
  </si>
  <si>
    <t>Number of C&amp;T clients hospitalized due to HIV (inpatient) (Adult)</t>
  </si>
  <si>
    <t>Total referrals (Adult)</t>
  </si>
  <si>
    <t>No of C&amp;T clients referred due to HIV (Adult)</t>
  </si>
  <si>
    <t>Motor Vehicle Running Costs</t>
  </si>
  <si>
    <t xml:space="preserve">Electricity &amp; Water </t>
  </si>
  <si>
    <t>Building/Equipment</t>
  </si>
  <si>
    <t>Telephone &amp; Internet</t>
  </si>
  <si>
    <t>TOTALS</t>
  </si>
  <si>
    <t>Motor Vehicles</t>
  </si>
  <si>
    <t>Laboratory managers</t>
  </si>
  <si>
    <t>30 kits</t>
  </si>
  <si>
    <t>25 kits</t>
  </si>
  <si>
    <t>KHB</t>
  </si>
  <si>
    <t>Cotton wool</t>
  </si>
  <si>
    <t>1 roll</t>
  </si>
  <si>
    <t>Vacutainer red</t>
  </si>
  <si>
    <t>100 tubes</t>
  </si>
  <si>
    <t>Vacutainer purple</t>
  </si>
  <si>
    <t>Vacutainer Yellow</t>
  </si>
  <si>
    <t>Needle 21G</t>
  </si>
  <si>
    <t>Needle 23G</t>
  </si>
  <si>
    <t>Needle 25G</t>
  </si>
  <si>
    <t xml:space="preserve">Vacutainer needle </t>
  </si>
  <si>
    <t>Syringe 2cc</t>
  </si>
  <si>
    <t>Syringe 5cc</t>
  </si>
  <si>
    <t>Syringe 10cc</t>
  </si>
  <si>
    <t>Methylated spirit</t>
  </si>
  <si>
    <t>5 litre</t>
  </si>
  <si>
    <t>Micropore</t>
  </si>
  <si>
    <t>Multicheck contol low</t>
  </si>
  <si>
    <t>Multicheck control</t>
  </si>
  <si>
    <t>Hemocue cuvettes</t>
  </si>
  <si>
    <t>1 X 50</t>
  </si>
  <si>
    <t>HB control low</t>
  </si>
  <si>
    <t>HB control normal</t>
  </si>
  <si>
    <t>HB control high</t>
  </si>
  <si>
    <t>Diaspect cuvettes</t>
  </si>
  <si>
    <t>Diaspect control</t>
  </si>
  <si>
    <t>Quintus Machine</t>
  </si>
  <si>
    <t>Quintus diluent</t>
  </si>
  <si>
    <t>20 litres</t>
  </si>
  <si>
    <t>Quintus control</t>
  </si>
  <si>
    <t>5 mls</t>
  </si>
  <si>
    <t>Quintus lyse</t>
  </si>
  <si>
    <t>5 liters</t>
  </si>
  <si>
    <t>M 53 Diluent</t>
  </si>
  <si>
    <t>M 53 leo 1 lyse</t>
  </si>
  <si>
    <t>1 litre</t>
  </si>
  <si>
    <t>M 53 leo 2 lyse</t>
  </si>
  <si>
    <t>400 litres</t>
  </si>
  <si>
    <t>M 53 leo LH lyse</t>
  </si>
  <si>
    <t>M 53 cleanser</t>
  </si>
  <si>
    <t>M 53 probe cleanser</t>
  </si>
  <si>
    <t>50 mls</t>
  </si>
  <si>
    <t>M 58 Diluent</t>
  </si>
  <si>
    <t>20 liters</t>
  </si>
  <si>
    <t>M 58 leo 1 lyse</t>
  </si>
  <si>
    <t>1 liter</t>
  </si>
  <si>
    <t>M 58 leo 2 lyse</t>
  </si>
  <si>
    <t>400 mls</t>
  </si>
  <si>
    <t>M 58 leo LH lyse</t>
  </si>
  <si>
    <t>M 58 LBA</t>
  </si>
  <si>
    <t>M 58 probe cleanser</t>
  </si>
  <si>
    <t>Albumin</t>
  </si>
  <si>
    <t>300 slides</t>
  </si>
  <si>
    <t>Alkaline phosphate</t>
  </si>
  <si>
    <t>ALT</t>
  </si>
  <si>
    <t>250 slides</t>
  </si>
  <si>
    <t>AST</t>
  </si>
  <si>
    <t>Amylase</t>
  </si>
  <si>
    <t>90 slides</t>
  </si>
  <si>
    <t>Urea</t>
  </si>
  <si>
    <t>Calibrator kit 4</t>
  </si>
  <si>
    <t>16 bottles</t>
  </si>
  <si>
    <t>Chloride</t>
  </si>
  <si>
    <t>Cholesterol</t>
  </si>
  <si>
    <t>Creatinine</t>
  </si>
  <si>
    <t>Direct DHL</t>
  </si>
  <si>
    <t>GGT</t>
  </si>
  <si>
    <t>Performance verifier 1</t>
  </si>
  <si>
    <t>12 bottles</t>
  </si>
  <si>
    <t>Performance verifier 2</t>
  </si>
  <si>
    <t>Reference fluid</t>
  </si>
  <si>
    <t>30x16 mls</t>
  </si>
  <si>
    <t>Sodium</t>
  </si>
  <si>
    <t>Potassium</t>
  </si>
  <si>
    <t xml:space="preserve">Total bilirubin </t>
  </si>
  <si>
    <t>Total Protein</t>
  </si>
  <si>
    <t>Versatips</t>
  </si>
  <si>
    <t>1000 tips</t>
  </si>
  <si>
    <t>Calibrator kit 2</t>
  </si>
  <si>
    <t>6 bottles</t>
  </si>
  <si>
    <t>sample cups</t>
  </si>
  <si>
    <t>1000 cups</t>
  </si>
  <si>
    <t>BUBC</t>
  </si>
  <si>
    <t>BUN</t>
  </si>
  <si>
    <t>Calcium</t>
  </si>
  <si>
    <t>Calibrator kit 1</t>
  </si>
  <si>
    <t>1 pack</t>
  </si>
  <si>
    <t>Calibrator kit 3</t>
  </si>
  <si>
    <t>Humidy control</t>
  </si>
  <si>
    <t>Triglycerides</t>
  </si>
  <si>
    <t>Uric acid</t>
  </si>
  <si>
    <t>Lipase</t>
  </si>
  <si>
    <t>Alfa path plus</t>
  </si>
  <si>
    <t>1000 pack</t>
  </si>
  <si>
    <t>Alfa test Albumin</t>
  </si>
  <si>
    <t>Alfa test cal L</t>
  </si>
  <si>
    <t>Alfa test Alkaline phosphate</t>
  </si>
  <si>
    <t>Alfa test Amylase</t>
  </si>
  <si>
    <t>Alfa test Bilirubin Direct</t>
  </si>
  <si>
    <t>Alfa test Total Bilirubin</t>
  </si>
  <si>
    <t>Alfa test Cholesterol</t>
  </si>
  <si>
    <t>Alfaa Test Creatinine</t>
  </si>
  <si>
    <t>Alfa test Diluent</t>
  </si>
  <si>
    <t>Alfa test GGT</t>
  </si>
  <si>
    <t>Alfa test GOT</t>
  </si>
  <si>
    <t>Alfa test GPT</t>
  </si>
  <si>
    <t>Alfatest HDL direct</t>
  </si>
  <si>
    <t>Alfa test phosporus</t>
  </si>
  <si>
    <t>Alfa test solution 2</t>
  </si>
  <si>
    <t>Alfa test total protein</t>
  </si>
  <si>
    <t>Alfa test Triglyceride</t>
  </si>
  <si>
    <t>Alfa test Urea</t>
  </si>
  <si>
    <t>Alfa test Uric acid</t>
  </si>
  <si>
    <t>Alfa test wash solution</t>
  </si>
  <si>
    <t>Alfa norm Arc</t>
  </si>
  <si>
    <t>Alfanorm Plus</t>
  </si>
  <si>
    <t>Alfa path L</t>
  </si>
  <si>
    <t>6 pack</t>
  </si>
  <si>
    <t>Alfatest GLU HK</t>
  </si>
  <si>
    <t>7 pack</t>
  </si>
  <si>
    <t>Alfa CAL E</t>
  </si>
  <si>
    <t>Bio CAL E</t>
  </si>
  <si>
    <t>Biolyzer Cholesterol</t>
  </si>
  <si>
    <t>ACE ALERA reagents</t>
  </si>
  <si>
    <t>Biobag</t>
  </si>
  <si>
    <t>50 pieces</t>
  </si>
  <si>
    <t>Control level 1</t>
  </si>
  <si>
    <t>1 X10</t>
  </si>
  <si>
    <t>Control level 2</t>
  </si>
  <si>
    <t>1X10</t>
  </si>
  <si>
    <t>Cuvettes</t>
  </si>
  <si>
    <t>1 x1000</t>
  </si>
  <si>
    <t>Direct bilirubin</t>
  </si>
  <si>
    <t>Direct HDL</t>
  </si>
  <si>
    <t>Direct HDL/LDL calibrator</t>
  </si>
  <si>
    <t>Direct HDL/LDL control</t>
  </si>
  <si>
    <t>Evap cap</t>
  </si>
  <si>
    <t>Gemcal serum</t>
  </si>
  <si>
    <t>GOT</t>
  </si>
  <si>
    <t>GPT</t>
  </si>
  <si>
    <t>Sample cups</t>
  </si>
  <si>
    <t>1 X 1000</t>
  </si>
  <si>
    <t>System diluent</t>
  </si>
  <si>
    <t>Total protein</t>
  </si>
  <si>
    <t>uric Acid</t>
  </si>
  <si>
    <t>wells</t>
  </si>
  <si>
    <t>piece</t>
  </si>
  <si>
    <t>Total Cholesterol</t>
  </si>
  <si>
    <t>Viral load</t>
  </si>
  <si>
    <t>Exivir load consumable</t>
  </si>
  <si>
    <t>Exivir load reagents</t>
  </si>
  <si>
    <t>Snap pack fluid</t>
  </si>
  <si>
    <t>750 mls</t>
  </si>
  <si>
    <t>Cleaning solution</t>
  </si>
  <si>
    <t>150 mls</t>
  </si>
  <si>
    <t>Conditioning solution</t>
  </si>
  <si>
    <t>Carbolfuchsin</t>
  </si>
  <si>
    <t>Methylene blue</t>
  </si>
  <si>
    <t>1 x 72</t>
  </si>
  <si>
    <t>1x1</t>
  </si>
  <si>
    <t>Match box</t>
  </si>
  <si>
    <t>1 box</t>
  </si>
  <si>
    <t>Safety box</t>
  </si>
  <si>
    <t>1 piece</t>
  </si>
  <si>
    <t>Photocopying papers</t>
  </si>
  <si>
    <t>Blue tips</t>
  </si>
  <si>
    <t xml:space="preserve">Computer paper </t>
  </si>
  <si>
    <t>Epson tonner</t>
  </si>
  <si>
    <t>50 strips</t>
  </si>
  <si>
    <t xml:space="preserve">general Totals Both Adult &amp; Paediatrics </t>
  </si>
  <si>
    <t xml:space="preserve">Care &amp; treatment Programme Adult C&amp;T Patients Numbers Only </t>
  </si>
  <si>
    <t>N/A</t>
  </si>
  <si>
    <t>NO DATA COLLECTION TOOL, UNLESS PERUS FILE BY FILE</t>
  </si>
  <si>
    <t>NO WARDS</t>
  </si>
  <si>
    <t>N/D</t>
  </si>
  <si>
    <t>COMMON OPPORTUNISTIC INFECTIONS TREATED AMONG THE HIV INFECTED AT BOMU HOSPITAL</t>
  </si>
  <si>
    <t>Universal prophylaxis with CTX / dapsone</t>
  </si>
  <si>
    <t>Pulmonary TB/EPTB</t>
  </si>
  <si>
    <t>Hepes (Herpes zoSter and Herpes Simplex)</t>
  </si>
  <si>
    <t>Vaginal candidiasis</t>
  </si>
  <si>
    <t xml:space="preserve">Oral Esophangeal candidiasis </t>
  </si>
  <si>
    <t>Cryptococcal meningities</t>
  </si>
  <si>
    <t>Karposis sarcoma</t>
  </si>
  <si>
    <t xml:space="preserve">Taxoplasmosis </t>
  </si>
  <si>
    <t xml:space="preserve">Pneumocustis Carinii Pneumonia </t>
  </si>
  <si>
    <t>Gastroenteritis</t>
  </si>
  <si>
    <t>QUANTITIES UTILIZED</t>
  </si>
  <si>
    <t>IDENTIFY AND LIST ALL OI MEDICINES AVAILED DURING THE PERIOD</t>
  </si>
  <si>
    <t>COST/PACK</t>
  </si>
  <si>
    <t>Aciclovir 400MG/tab TABLET (PO)</t>
  </si>
  <si>
    <t>Co-Trimoxazole 800MG+160MG/tab TABLET (PO)</t>
  </si>
  <si>
    <t>Dapsone 100MG/tab TABLET (PO)</t>
  </si>
  <si>
    <t>Fluconazole 200MG/tab TABLET (PO)</t>
  </si>
  <si>
    <t>Amoxicillin 500mg Capsules</t>
  </si>
  <si>
    <t>Amoxicillin 125 mg/5mL suspension</t>
  </si>
  <si>
    <t>Erythomycin 500mg Tablets</t>
  </si>
  <si>
    <t>Erythomycin 100mg/5mL suspension</t>
  </si>
  <si>
    <t>Cipex 500mg Tablets</t>
  </si>
  <si>
    <t>Metronidazole 400mg Tablets</t>
  </si>
  <si>
    <t>Metronidazole 200mg/5mL suspension</t>
  </si>
  <si>
    <t>Diconazole 200mg Capsules</t>
  </si>
  <si>
    <t>Griseofulvin 500mg Tablets</t>
  </si>
  <si>
    <t>Mebendazole 500mg Tablets</t>
  </si>
  <si>
    <t>Diclofenac 50mg Tablets</t>
  </si>
  <si>
    <t>Amitriptylline 25mg Tablets</t>
  </si>
  <si>
    <t>Probeta N Eye/Ear Drops</t>
  </si>
  <si>
    <t>Prednisolone 5mg Tablets</t>
  </si>
  <si>
    <t>Hydrocortisone 100mg Injection</t>
  </si>
  <si>
    <t>Pyridoxine 50mg Tablets</t>
  </si>
  <si>
    <t>Aminovit Syrup</t>
  </si>
  <si>
    <t xml:space="preserve">Folic acid 5mg tablets </t>
  </si>
  <si>
    <t>Ferrous sulphate Tablets</t>
  </si>
  <si>
    <t>Hifer Syrup</t>
  </si>
  <si>
    <t>DTS/Zinc combipack (Combipack)</t>
  </si>
  <si>
    <t>Chlorpheniramine 2mg/5mL Syrup</t>
  </si>
  <si>
    <t>Chlorpheniramine 4mg Tablets</t>
  </si>
  <si>
    <t>Promethazine 5mg/5mL Syrup</t>
  </si>
  <si>
    <t>Hydrocortisone Cream</t>
  </si>
  <si>
    <t>Beclomin Ointment</t>
  </si>
  <si>
    <t xml:space="preserve">Calamine Lotion </t>
  </si>
  <si>
    <t>OTHER COMMODITIES</t>
  </si>
  <si>
    <t>CONDOMS (MALE</t>
  </si>
  <si>
    <t>CONDOMS (FEMALE)</t>
  </si>
  <si>
    <t>ELECTRONICS</t>
  </si>
  <si>
    <t>FURNITURE</t>
  </si>
  <si>
    <t>OTHER</t>
  </si>
  <si>
    <t>NO.</t>
  </si>
  <si>
    <t>ROOM</t>
  </si>
  <si>
    <t>COMPUTERS</t>
  </si>
  <si>
    <t>APPROX COST</t>
  </si>
  <si>
    <t>TV</t>
  </si>
  <si>
    <t>CLOCKS</t>
  </si>
  <si>
    <t>PHONE</t>
  </si>
  <si>
    <t>FANS</t>
  </si>
  <si>
    <t>AIRCON</t>
  </si>
  <si>
    <t>CHAIRS</t>
  </si>
  <si>
    <t>TABLES/DEST</t>
  </si>
  <si>
    <t>CABINET</t>
  </si>
  <si>
    <t>EXAMINATION COUCH</t>
  </si>
  <si>
    <t>TROLLY</t>
  </si>
  <si>
    <t>STETHOSCOPE</t>
  </si>
  <si>
    <t>CALCULATOR</t>
  </si>
  <si>
    <t>D. BIN</t>
  </si>
  <si>
    <t>LADDER (STEPPING</t>
  </si>
  <si>
    <t>FILING RACKS</t>
  </si>
  <si>
    <t>CCC ADULT TRIAGE</t>
  </si>
  <si>
    <t>CCCADULT PHARMACY</t>
  </si>
  <si>
    <t>CCC ADULT WAITING BAY</t>
  </si>
  <si>
    <t>CCC ADULT FILING ROOM</t>
  </si>
  <si>
    <t>CCC ADULT NUTRITION CONSULTATION ROOM</t>
  </si>
  <si>
    <t>ADULT CCC CLINICIAN ROOM 12</t>
  </si>
  <si>
    <t>ADULT CCC CLINICIAN ROOM NO 2</t>
  </si>
  <si>
    <t>ADULT CCC CLINICIAN ROOM NO 3</t>
  </si>
  <si>
    <t>ADULT CCC PHLEBOTOMY ROOM</t>
  </si>
  <si>
    <t>LABORATORY</t>
  </si>
  <si>
    <t>WORK HOURS PER WEEK</t>
  </si>
  <si>
    <t>ND</t>
  </si>
  <si>
    <t>AZT + 3TC + NVP</t>
  </si>
  <si>
    <t>AF1A</t>
  </si>
  <si>
    <t>AZT + 3TC + EFV</t>
  </si>
  <si>
    <t>AF1B</t>
  </si>
  <si>
    <t>AZT + 3TC + ABC</t>
  </si>
  <si>
    <t>AF1C</t>
  </si>
  <si>
    <t>TDF + 3TC + NVP</t>
  </si>
  <si>
    <t>AF2A</t>
  </si>
  <si>
    <t>TDF + 3TC + EFV</t>
  </si>
  <si>
    <t>AF2B</t>
  </si>
  <si>
    <t>TDF + 3TC + AZT</t>
  </si>
  <si>
    <t>AF2C</t>
  </si>
  <si>
    <t>d4T + 3TC + NVP</t>
  </si>
  <si>
    <t>AF3A</t>
  </si>
  <si>
    <t>d4T + 3TC + EFV</t>
  </si>
  <si>
    <t>AF3B</t>
  </si>
  <si>
    <t>d4T + 3TC + ABC</t>
  </si>
  <si>
    <t>AF3C</t>
  </si>
  <si>
    <t>AZT + 3TC + LPV/r</t>
  </si>
  <si>
    <t>AS1A</t>
  </si>
  <si>
    <t>AZT + 3TC + ATV/r</t>
  </si>
  <si>
    <t>AS1B</t>
  </si>
  <si>
    <t>TDF + 3TC + LPV/r</t>
  </si>
  <si>
    <t>AS2A</t>
  </si>
  <si>
    <t>TDF + ABC + LPV/r</t>
  </si>
  <si>
    <t>AS2B</t>
  </si>
  <si>
    <t>TDF + 3TC + ATV/r</t>
  </si>
  <si>
    <t>AS2C</t>
  </si>
  <si>
    <t>ABC + ddI  + LPV/r</t>
  </si>
  <si>
    <t>AS3A</t>
  </si>
  <si>
    <t>d4T + 3TC + LPV/r</t>
  </si>
  <si>
    <t>AS4A</t>
  </si>
  <si>
    <t>ABC + 3TC + NVP</t>
  </si>
  <si>
    <t/>
  </si>
  <si>
    <t>ABC + 3TC + EFV</t>
  </si>
  <si>
    <t>ABC + 3TC + LPV/r</t>
  </si>
  <si>
    <t>ABC + 3TC + DDI + LPV/r</t>
  </si>
  <si>
    <t>ABC + 3TC + DDI + NVP</t>
  </si>
  <si>
    <t>ABC + AZT + DDI + LPV/r</t>
  </si>
  <si>
    <t>ABC + AZT + EFV</t>
  </si>
  <si>
    <t>ABC + AZT + LPV/r</t>
  </si>
  <si>
    <t>ABC + DDI + EFV</t>
  </si>
  <si>
    <t>ABC + DDI + IDV</t>
  </si>
  <si>
    <t>ABC + DDI + NVP + LPV/r</t>
  </si>
  <si>
    <t>AZT + 3TC + DRV/r</t>
  </si>
  <si>
    <t>AZT + 3TC + DDI + LPV/r</t>
  </si>
  <si>
    <t>AZT + DDI + LPV/r</t>
  </si>
  <si>
    <t>AZT +  DDI + EFV</t>
  </si>
  <si>
    <t>AZT + DDI + NVP</t>
  </si>
  <si>
    <t>D4T + DDI + EFV</t>
  </si>
  <si>
    <t>DDI + 3TC + EFV</t>
  </si>
  <si>
    <t>DDI + 3TC + LPV/r</t>
  </si>
  <si>
    <t>DDI + IDV+ LPV/r</t>
  </si>
  <si>
    <t>EFV + LPV/r</t>
  </si>
  <si>
    <t>TDF + 3TC</t>
  </si>
  <si>
    <t>TDF + 3TC + ABC</t>
  </si>
  <si>
    <t>TDF + 3TC + ABC + IDV</t>
  </si>
  <si>
    <t>TDF + 3TC + ABC + LPV/r</t>
  </si>
  <si>
    <t>TDF + 3TC  + AZT + DRV/r</t>
  </si>
  <si>
    <t>TDF + 3TC + AZT + LPV/r</t>
  </si>
  <si>
    <t>TDF + 3TC + AZT + NVP</t>
  </si>
  <si>
    <t>TDF + 3TC + DRV/r</t>
  </si>
  <si>
    <t>TDF + 3TC + DDI + LPV/r</t>
  </si>
  <si>
    <t>TDF + 3TC + SQV/r</t>
  </si>
  <si>
    <t>TDF + ABC  + AZT</t>
  </si>
  <si>
    <t>TDF + ABC+ EFV</t>
  </si>
  <si>
    <t>TDF + AZT + EFV</t>
  </si>
  <si>
    <t>TDF + AZT + LPV/r</t>
  </si>
  <si>
    <t xml:space="preserve">TDF + ABC +  DDI </t>
  </si>
  <si>
    <t>TDF + DDI + ABC + 3TC</t>
  </si>
  <si>
    <t xml:space="preserve">TDF + DDI + LPV/r </t>
  </si>
  <si>
    <t>TDF + EFV + LPV/r</t>
  </si>
  <si>
    <t>TDF + FTC + EFV</t>
  </si>
  <si>
    <t>TDF + 3TC + AZT + ATV/r</t>
  </si>
  <si>
    <t>TDF + FTC + LPV/r</t>
  </si>
  <si>
    <t>TDF + LPV/r</t>
  </si>
  <si>
    <t>AZT +  ABC + 3TC + LPV/r</t>
  </si>
  <si>
    <t>TDF + DDI + EFV</t>
  </si>
  <si>
    <t>TDF + FTC + AZT + LPV/r</t>
  </si>
  <si>
    <t>TDF + NVP + EFV</t>
  </si>
  <si>
    <t>TDF + NVP + LPV/r</t>
  </si>
  <si>
    <t>Adult ART TOTAL</t>
  </si>
  <si>
    <t>CODE</t>
  </si>
  <si>
    <t>HIV CLIENTS REGIMENs</t>
  </si>
  <si>
    <t>3TC 150mg Tabs</t>
  </si>
  <si>
    <t xml:space="preserve">60 tab </t>
  </si>
  <si>
    <t xml:space="preserve">ATV/r 300/100mg/cap </t>
  </si>
  <si>
    <t xml:space="preserve">30 cap </t>
  </si>
  <si>
    <t xml:space="preserve">AZT 300mg/tab </t>
  </si>
  <si>
    <t xml:space="preserve">AZT/3TC 300+150mg/tab </t>
  </si>
  <si>
    <t xml:space="preserve">AZT/3TC/NVP 300+150+200mg/tab </t>
  </si>
  <si>
    <t xml:space="preserve">60 tab  </t>
  </si>
  <si>
    <t xml:space="preserve">DRV 300mg/tab </t>
  </si>
  <si>
    <t xml:space="preserve">120 tab </t>
  </si>
  <si>
    <t xml:space="preserve">EFV 600mg/tab </t>
  </si>
  <si>
    <t xml:space="preserve">30 tab  </t>
  </si>
  <si>
    <t xml:space="preserve">ETV 100mg/tab </t>
  </si>
  <si>
    <t xml:space="preserve">LPV/r 250mg/tab </t>
  </si>
  <si>
    <t xml:space="preserve">Nevirapine 200mg/tab </t>
  </si>
  <si>
    <t xml:space="preserve">RAL 400mg/tab </t>
  </si>
  <si>
    <t xml:space="preserve">RTV 100mg/cap </t>
  </si>
  <si>
    <t xml:space="preserve">84 tab </t>
  </si>
  <si>
    <t xml:space="preserve">TDF 300mg/tab </t>
  </si>
  <si>
    <t xml:space="preserve">30 tab </t>
  </si>
  <si>
    <t xml:space="preserve">TDF/3TC 300/300mg FDC tab </t>
  </si>
  <si>
    <t xml:space="preserve">TDF/3TC/EFV 300/300/600mg FDC tab </t>
  </si>
  <si>
    <t>DRUG NAME</t>
  </si>
  <si>
    <t>COST PER PACK (USD)</t>
  </si>
  <si>
    <t>COST OF ARVS IN USD/YEAR</t>
  </si>
  <si>
    <t>Adult C&amp;T Only</t>
  </si>
  <si>
    <t>All in Prog</t>
  </si>
  <si>
    <t>Remuneration Total</t>
  </si>
  <si>
    <t>Adult C&amp;T Remuneration</t>
  </si>
  <si>
    <t>% Prop to Adult C&amp;T only</t>
  </si>
  <si>
    <t>Adult C&amp;T</t>
  </si>
  <si>
    <t>NA</t>
  </si>
  <si>
    <t>Total Prog</t>
  </si>
  <si>
    <t>Total staff</t>
  </si>
  <si>
    <t>Totals (All personnel)</t>
  </si>
  <si>
    <t>Total Adult C&amp;T Admin sub-total</t>
  </si>
  <si>
    <t>Hospital</t>
  </si>
  <si>
    <t>Total Cost in USD</t>
  </si>
  <si>
    <t>Total cost</t>
  </si>
  <si>
    <t>Clients</t>
  </si>
  <si>
    <t>TOTAL COST</t>
  </si>
  <si>
    <t>_</t>
  </si>
  <si>
    <t>70% of total Hospital</t>
  </si>
  <si>
    <t>AntiTBs</t>
  </si>
  <si>
    <t>Paracetamol Injection (Pacimol)</t>
  </si>
  <si>
    <t>Paracetamol Gacet 125mg Suppositories (Gacet)</t>
  </si>
  <si>
    <t>Paracetamol Gacet 250mg Suppositories (Gacet)</t>
  </si>
  <si>
    <t>Paracetamol syrup 125mg/5mL</t>
  </si>
  <si>
    <t>Paracetamol tabs 500mg</t>
  </si>
  <si>
    <t>Nystatin 100000 IU (Nelstat) Oral drops</t>
  </si>
  <si>
    <t>Cough Syrup (Delased)</t>
  </si>
  <si>
    <t>Clotrimazole (Clotrine) 200mg Pessaries</t>
  </si>
  <si>
    <t>Co-Trimoxazole 40MG+10mg/5ML suspension</t>
  </si>
  <si>
    <t>Fluconazole 2MG/1ml VIAL (INJ)</t>
  </si>
  <si>
    <t>COST/ PACK</t>
  </si>
  <si>
    <t>pack size</t>
  </si>
  <si>
    <t>QUANTITIES UTILIZED AND TOTAL COST</t>
  </si>
  <si>
    <t>QTY</t>
  </si>
  <si>
    <t>Purpural Pruritic Erruptions (PPE)</t>
  </si>
  <si>
    <t>Upper Respiratory Tract Infections (URTI)</t>
  </si>
  <si>
    <t xml:space="preserve">PATIENT CATEGORY </t>
  </si>
  <si>
    <t>PATIENTS NUMBERS PER YEAR</t>
  </si>
  <si>
    <t>COST PER CLIENT DOSE/YEAR</t>
  </si>
  <si>
    <t>TOTAL COST USD</t>
  </si>
  <si>
    <t>RAL+3TC+DRV+RTV</t>
  </si>
  <si>
    <t>AT1A</t>
  </si>
  <si>
    <t>AS5A</t>
  </si>
  <si>
    <t>ABC + 3TC + ATV/r</t>
  </si>
  <si>
    <t>AS5B</t>
  </si>
  <si>
    <t xml:space="preserve">ABC 300mg/tab </t>
  </si>
  <si>
    <t>TOTAL COST KSH</t>
  </si>
  <si>
    <t>TOTAL IN</t>
  </si>
  <si>
    <t xml:space="preserve">QUOTED PRICES ARE IN </t>
  </si>
  <si>
    <t>ALLOCATION DUE TO CARE &amp; TREATMENT 100%</t>
  </si>
  <si>
    <t>Numbers</t>
  </si>
  <si>
    <t>Office tables</t>
  </si>
  <si>
    <t>Office chairs</t>
  </si>
  <si>
    <t>Computers</t>
  </si>
  <si>
    <t>metal shelves</t>
  </si>
  <si>
    <t>Fridges</t>
  </si>
  <si>
    <t xml:space="preserve">white board </t>
  </si>
  <si>
    <t>metal cabinet</t>
  </si>
  <si>
    <t>wooden cabinet</t>
  </si>
  <si>
    <t>visitors chair</t>
  </si>
  <si>
    <t>Insert mainatenance costs per year</t>
  </si>
  <si>
    <t>waiting areas</t>
  </si>
  <si>
    <t xml:space="preserve">SCE ALERA </t>
  </si>
  <si>
    <t>biosafety cabinets</t>
  </si>
  <si>
    <t>Other Equipment in departments eg Pharmacy, triage rooms, nutrition department etc</t>
  </si>
  <si>
    <t>TOTAL COSTS</t>
  </si>
  <si>
    <t>Biosafety cabinets</t>
  </si>
  <si>
    <t>Gene expert Machine</t>
  </si>
  <si>
    <t>XRAY VIEWER(double )</t>
  </si>
  <si>
    <t>BLOOD PRESSURE MACHINE(Reister)</t>
  </si>
  <si>
    <t>CALCULATOR(casio 754)</t>
  </si>
  <si>
    <t>P. PUNCH(kangaroo 200)</t>
  </si>
  <si>
    <t>NOTICE BOARDS(white board)</t>
  </si>
  <si>
    <t>WEIGH SCALE(seca 762)</t>
  </si>
  <si>
    <t>HEIGHT TAPE(muac)</t>
  </si>
  <si>
    <t>BULK FILLERS(4 bay)</t>
  </si>
  <si>
    <t>6+102 FOR CLIENTS</t>
  </si>
  <si>
    <t>2+2 FOR CLIENTS</t>
  </si>
  <si>
    <t xml:space="preserve">TOTALS </t>
  </si>
  <si>
    <t>price (KSH)</t>
  </si>
  <si>
    <t>COST/ SINGLE UNIT</t>
  </si>
  <si>
    <t>KSH</t>
  </si>
  <si>
    <t>Office Supplies</t>
  </si>
  <si>
    <t>Office Stationery</t>
  </si>
  <si>
    <t>Repairs n Maintenance</t>
  </si>
  <si>
    <t>SEE UNDER UTILITIES</t>
  </si>
  <si>
    <t>Nancy</t>
  </si>
  <si>
    <t>Individual salary</t>
  </si>
  <si>
    <t xml:space="preserve">Aldendazole 400mg tabs (ABZ) </t>
  </si>
  <si>
    <t xml:space="preserve">Aldendazole 400mg/10mL Suspension  (ABZ) </t>
  </si>
  <si>
    <t xml:space="preserve">Amoxicillin/Clavulanate 228mg/5mL Suspension (Claxy) </t>
  </si>
  <si>
    <t xml:space="preserve">Amoxicillin/Clavulanate 625MG Tablets (Claxy) </t>
  </si>
  <si>
    <t xml:space="preserve">Amphotericin B Injection 50MG/vial VIAL </t>
  </si>
  <si>
    <t>Ibuprufen 400mg tabs (Ifen)</t>
  </si>
  <si>
    <t xml:space="preserve">Clotrimazole cream 15g (Candid  Cream) </t>
  </si>
  <si>
    <t xml:space="preserve">Clotrimazole Betamethasone cream 20g (Candid B Cream </t>
  </si>
  <si>
    <t>NO figures</t>
  </si>
  <si>
    <t>No numbers given</t>
  </si>
  <si>
    <t>NO DATA</t>
  </si>
  <si>
    <t>total buildin costs (construction). Said to include initial furniture &amp; not separeted. Bulit in 2009</t>
  </si>
  <si>
    <t>FACS CALIBER CD4 (</t>
  </si>
  <si>
    <t>Laboratory equipment are on lease basis with condition for hospital to procure at least 1million worth of reagents every year. A cost of 0.00 is indicated alongside the year the equip was placed</t>
  </si>
  <si>
    <t>Procurement Deaprtment</t>
  </si>
  <si>
    <t>Utilities given fo the hospital. Care and treatment apportioned 65% of the entire cost</t>
  </si>
  <si>
    <t>Reagents given fo the tests the facility does</t>
  </si>
  <si>
    <t xml:space="preserve">General medicines for treating opportunistic infections and other conditions in HIV clients. Data extracted from CCC adult Pharmacy. Inclidences that Adult ART client falling ill with Ois and other conditions will be calculated from sampled client files. </t>
  </si>
  <si>
    <t>ARV data cost per client per regimen availble, number of clients per regimen per year also available. Consumption data also available.</t>
  </si>
  <si>
    <t xml:space="preserve">Total adult clients on care available per year. Total Adult ART clients on art available. Total clients counselled and tested also available per year as well as those that tested positive. </t>
  </si>
  <si>
    <t xml:space="preserve">CARE &amp; TREATMENT PERSONNEL TRAINING COSTS AS INCURRED </t>
  </si>
  <si>
    <t xml:space="preserve">CAPITAL COSTS AS INCURRED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</si>
</sst>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0_);\(0\)"/>
    <numFmt numFmtId="165" formatCode="0.0"/>
  </numFmts>
  <fonts count="35">
    <font>
      <sz val="11"/>
      <color theme="1"/>
      <name val="Calibri"/>
      <family val="2"/>
      <scheme val="minor"/>
    </font>
    <font>
      <b/>
      <sz val="11"/>
      <color theme="1"/>
      <name val="Calibri"/>
      <family val="2"/>
      <scheme val="minor"/>
    </font>
    <font>
      <sz val="9"/>
      <color theme="1"/>
      <name val="Times New Roman"/>
      <family val="1"/>
    </font>
    <font>
      <b/>
      <sz val="11"/>
      <color theme="0"/>
      <name val="Calibri"/>
      <family val="2"/>
      <scheme val="minor"/>
    </font>
    <font>
      <sz val="12"/>
      <color theme="1"/>
      <name val="Times New Roman"/>
      <family val="1"/>
    </font>
    <font>
      <sz val="8"/>
      <color rgb="FF000000"/>
      <name val="Times New Roman"/>
      <family val="1"/>
    </font>
    <font>
      <sz val="12"/>
      <color theme="1"/>
      <name val="Calibri"/>
      <family val="2"/>
      <scheme val="minor"/>
    </font>
    <font>
      <b/>
      <sz val="12"/>
      <color theme="1"/>
      <name val="Calibri"/>
      <family val="2"/>
      <scheme val="minor"/>
    </font>
    <font>
      <sz val="12"/>
      <color rgb="FF000000"/>
      <name val="Times New Roman"/>
      <family val="1"/>
    </font>
    <font>
      <b/>
      <sz val="11"/>
      <name val="Calibri"/>
      <family val="2"/>
      <scheme val="minor"/>
    </font>
    <font>
      <sz val="12"/>
      <color theme="3" tint="0.39997558519241921"/>
      <name val="Calibri"/>
      <family val="2"/>
      <scheme val="minor"/>
    </font>
    <font>
      <sz val="8"/>
      <color theme="1"/>
      <name val="Times New Roman"/>
      <family val="1"/>
    </font>
    <font>
      <sz val="10"/>
      <color theme="1"/>
      <name val="Times New Roman"/>
      <family val="1"/>
    </font>
    <font>
      <b/>
      <sz val="12"/>
      <color theme="1"/>
      <name val="Times New Roman"/>
      <family val="1"/>
    </font>
    <font>
      <sz val="11"/>
      <color rgb="FFFF0000"/>
      <name val="Calibri"/>
      <family val="2"/>
      <scheme val="minor"/>
    </font>
    <font>
      <sz val="11"/>
      <color theme="1"/>
      <name val="Calibri"/>
      <family val="2"/>
      <scheme val="minor"/>
    </font>
    <font>
      <sz val="11"/>
      <name val="Calibri"/>
      <family val="2"/>
      <scheme val="minor"/>
    </font>
    <font>
      <sz val="11"/>
      <color rgb="FF000000"/>
      <name val="Times New Roman"/>
      <family val="1"/>
    </font>
    <font>
      <sz val="11"/>
      <color theme="1"/>
      <name val="Times New Roman"/>
      <family val="1"/>
    </font>
    <font>
      <b/>
      <sz val="10"/>
      <color theme="1"/>
      <name val="David"/>
      <family val="2"/>
      <charset val="177"/>
    </font>
    <font>
      <sz val="10"/>
      <color theme="1"/>
      <name val="David"/>
      <family val="2"/>
      <charset val="177"/>
    </font>
    <font>
      <sz val="9"/>
      <color indexed="81"/>
      <name val="Tahoma"/>
      <family val="2"/>
    </font>
    <font>
      <b/>
      <sz val="9"/>
      <color indexed="81"/>
      <name val="Tahoma"/>
      <family val="2"/>
    </font>
    <font>
      <b/>
      <sz val="10"/>
      <name val="Times New Roman"/>
      <family val="1"/>
    </font>
    <font>
      <sz val="10"/>
      <name val="Times New Roman"/>
      <family val="1"/>
    </font>
    <font>
      <b/>
      <sz val="11"/>
      <color rgb="FFFFFF00"/>
      <name val="Calibri"/>
      <family val="2"/>
      <scheme val="minor"/>
    </font>
    <font>
      <sz val="10"/>
      <color rgb="FFFF0000"/>
      <name val="David"/>
      <family val="2"/>
      <charset val="177"/>
    </font>
    <font>
      <b/>
      <sz val="9"/>
      <color theme="1"/>
      <name val="Calibri"/>
      <family val="2"/>
      <scheme val="minor"/>
    </font>
    <font>
      <sz val="9"/>
      <color rgb="FFFF0000"/>
      <name val="Times New Roman"/>
      <family val="1"/>
    </font>
    <font>
      <b/>
      <sz val="10"/>
      <color theme="1"/>
      <name val="David"/>
    </font>
    <font>
      <sz val="10"/>
      <color rgb="FF000000"/>
      <name val="Times New Roman"/>
      <family val="1"/>
    </font>
    <font>
      <b/>
      <sz val="18"/>
      <color rgb="FF00B050"/>
      <name val="Calibri"/>
      <family val="2"/>
      <scheme val="minor"/>
    </font>
    <font>
      <sz val="11"/>
      <color rgb="FFC00000"/>
      <name val="Calibri"/>
      <family val="2"/>
      <scheme val="minor"/>
    </font>
    <font>
      <b/>
      <sz val="14"/>
      <color rgb="FFC00000"/>
      <name val="Calibri"/>
      <family val="2"/>
      <scheme val="minor"/>
    </font>
    <font>
      <sz val="12"/>
      <color rgb="FFC00000"/>
      <name val="Calibri"/>
      <family val="2"/>
      <scheme val="minor"/>
    </font>
  </fonts>
  <fills count="22">
    <fill>
      <patternFill patternType="none"/>
    </fill>
    <fill>
      <patternFill patternType="gray125"/>
    </fill>
    <fill>
      <patternFill patternType="solid">
        <fgColor theme="5"/>
        <bgColor indexed="64"/>
      </patternFill>
    </fill>
    <fill>
      <patternFill patternType="solid">
        <fgColor theme="0" tint="-0.14999847407452621"/>
        <bgColor indexed="64"/>
      </patternFill>
    </fill>
    <fill>
      <patternFill patternType="solid">
        <fgColor theme="6"/>
        <bgColor indexed="64"/>
      </patternFill>
    </fill>
    <fill>
      <patternFill patternType="solid">
        <fgColor theme="5"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rgb="FF00B050"/>
        <bgColor indexed="64"/>
      </patternFill>
    </fill>
    <fill>
      <patternFill patternType="solid">
        <fgColor rgb="FFC00000"/>
        <bgColor indexed="64"/>
      </patternFill>
    </fill>
    <fill>
      <patternFill patternType="solid">
        <fgColor theme="6" tint="-0.249977111117893"/>
        <bgColor indexed="64"/>
      </patternFill>
    </fill>
    <fill>
      <patternFill patternType="solid">
        <fgColor rgb="FFFF0000"/>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59999389629810485"/>
        <bgColor indexed="64"/>
      </patternFill>
    </fill>
    <fill>
      <patternFill patternType="solid">
        <fgColor rgb="FF92D050"/>
        <bgColor indexed="64"/>
      </patternFill>
    </fill>
    <fill>
      <patternFill patternType="solid">
        <fgColor theme="9" tint="0.59999389629810485"/>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s>
  <cellStyleXfs count="2">
    <xf numFmtId="0" fontId="0" fillId="0" borderId="0"/>
    <xf numFmtId="43" fontId="15" fillId="0" borderId="0" applyFont="0" applyFill="0" applyBorder="0" applyAlignment="0" applyProtection="0"/>
  </cellStyleXfs>
  <cellXfs count="432">
    <xf numFmtId="0" fontId="0" fillId="0" borderId="0" xfId="0"/>
    <xf numFmtId="0" fontId="0" fillId="0" borderId="1" xfId="0" applyBorder="1"/>
    <xf numFmtId="0" fontId="1" fillId="2" borderId="1" xfId="0" applyFont="1" applyFill="1" applyBorder="1"/>
    <xf numFmtId="0" fontId="1" fillId="0" borderId="0" xfId="0" applyFont="1"/>
    <xf numFmtId="0" fontId="2" fillId="0" borderId="1" xfId="0" applyFont="1" applyBorder="1" applyAlignment="1">
      <alignment horizontal="justify" vertical="center"/>
    </xf>
    <xf numFmtId="0" fontId="1" fillId="4" borderId="1" xfId="0" applyFont="1" applyFill="1" applyBorder="1"/>
    <xf numFmtId="0" fontId="1" fillId="0" borderId="1" xfId="0" applyFont="1" applyBorder="1"/>
    <xf numFmtId="0" fontId="0" fillId="0" borderId="1" xfId="0" applyFont="1" applyBorder="1"/>
    <xf numFmtId="0" fontId="1" fillId="4" borderId="2" xfId="0" applyFont="1" applyFill="1" applyBorder="1"/>
    <xf numFmtId="0" fontId="0" fillId="0" borderId="3" xfId="0" applyBorder="1"/>
    <xf numFmtId="0" fontId="0" fillId="6" borderId="0" xfId="0" applyFill="1"/>
    <xf numFmtId="0" fontId="0" fillId="6" borderId="1" xfId="0" applyFill="1" applyBorder="1"/>
    <xf numFmtId="0" fontId="1" fillId="0" borderId="0" xfId="0" applyFont="1" applyAlignment="1">
      <alignment wrapText="1"/>
    </xf>
    <xf numFmtId="0" fontId="1" fillId="7" borderId="0" xfId="0" applyFont="1" applyFill="1" applyAlignment="1">
      <alignment wrapText="1"/>
    </xf>
    <xf numFmtId="0" fontId="1" fillId="7" borderId="1" xfId="0" applyFont="1" applyFill="1" applyBorder="1" applyAlignment="1">
      <alignment wrapText="1"/>
    </xf>
    <xf numFmtId="0" fontId="1" fillId="8" borderId="1" xfId="0" applyFont="1" applyFill="1" applyBorder="1"/>
    <xf numFmtId="0" fontId="1" fillId="9" borderId="1" xfId="0" applyFont="1" applyFill="1" applyBorder="1"/>
    <xf numFmtId="0" fontId="1" fillId="7" borderId="1" xfId="0" applyFont="1" applyFill="1" applyBorder="1"/>
    <xf numFmtId="0" fontId="0" fillId="10" borderId="0" xfId="0" applyFill="1"/>
    <xf numFmtId="0" fontId="1" fillId="10" borderId="0" xfId="0" applyFont="1" applyFill="1"/>
    <xf numFmtId="0" fontId="5" fillId="0" borderId="1" xfId="0" applyFont="1" applyBorder="1" applyAlignment="1">
      <alignment horizontal="center" vertical="center"/>
    </xf>
    <xf numFmtId="3" fontId="5" fillId="0" borderId="1" xfId="0" applyNumberFormat="1" applyFont="1" applyBorder="1" applyAlignment="1">
      <alignment horizontal="center" vertical="center"/>
    </xf>
    <xf numFmtId="0" fontId="5" fillId="0" borderId="1" xfId="0" applyFont="1" applyBorder="1" applyAlignment="1">
      <alignment vertical="center" wrapText="1"/>
    </xf>
    <xf numFmtId="0" fontId="0" fillId="0" borderId="0" xfId="0" applyAlignment="1">
      <alignment horizontal="center" vertical="center"/>
    </xf>
    <xf numFmtId="0" fontId="3" fillId="2" borderId="1" xfId="0" applyFont="1" applyFill="1" applyBorder="1"/>
    <xf numFmtId="17" fontId="3" fillId="0" borderId="0" xfId="0" applyNumberFormat="1" applyFont="1"/>
    <xf numFmtId="0" fontId="3" fillId="0" borderId="0" xfId="0" applyFont="1"/>
    <xf numFmtId="0" fontId="0" fillId="0" borderId="0" xfId="0" applyBorder="1"/>
    <xf numFmtId="0" fontId="0" fillId="0" borderId="5" xfId="0" applyBorder="1" applyAlignment="1">
      <alignment horizontal="left"/>
    </xf>
    <xf numFmtId="0" fontId="0" fillId="0" borderId="2" xfId="0" applyBorder="1" applyAlignment="1">
      <alignment horizontal="left"/>
    </xf>
    <xf numFmtId="0" fontId="1" fillId="2" borderId="1" xfId="0" applyFont="1" applyFill="1" applyBorder="1" applyAlignment="1">
      <alignment wrapText="1"/>
    </xf>
    <xf numFmtId="0" fontId="6" fillId="0" borderId="0" xfId="0" applyFont="1"/>
    <xf numFmtId="0" fontId="8" fillId="0" borderId="1" xfId="0" applyFont="1" applyBorder="1" applyAlignment="1">
      <alignment vertical="center" wrapText="1"/>
    </xf>
    <xf numFmtId="0" fontId="9" fillId="0" borderId="0" xfId="0" applyFont="1" applyFill="1" applyBorder="1" applyAlignment="1"/>
    <xf numFmtId="0" fontId="8" fillId="12" borderId="1" xfId="0" applyFont="1" applyFill="1" applyBorder="1" applyAlignment="1">
      <alignment vertical="center" wrapText="1"/>
    </xf>
    <xf numFmtId="0" fontId="8" fillId="13" borderId="1" xfId="0" applyFont="1" applyFill="1" applyBorder="1" applyAlignment="1">
      <alignment vertical="center" wrapText="1"/>
    </xf>
    <xf numFmtId="0" fontId="10" fillId="0" borderId="0" xfId="0" applyFont="1"/>
    <xf numFmtId="0" fontId="8" fillId="0" borderId="0" xfId="0" applyFont="1"/>
    <xf numFmtId="0" fontId="8" fillId="12" borderId="0" xfId="0" applyFont="1" applyFill="1" applyBorder="1" applyAlignment="1">
      <alignment vertical="center" wrapText="1"/>
    </xf>
    <xf numFmtId="0" fontId="0" fillId="0" borderId="6" xfId="0" applyFont="1" applyBorder="1"/>
    <xf numFmtId="0" fontId="12" fillId="0" borderId="1" xfId="0" applyFont="1" applyBorder="1" applyAlignment="1">
      <alignment horizontal="justify" vertical="center"/>
    </xf>
    <xf numFmtId="0" fontId="11" fillId="0" borderId="1" xfId="0" applyFont="1" applyBorder="1" applyAlignment="1">
      <alignment vertical="center"/>
    </xf>
    <xf numFmtId="0" fontId="6" fillId="0" borderId="1" xfId="0" applyFont="1" applyBorder="1"/>
    <xf numFmtId="0" fontId="0" fillId="14" borderId="1" xfId="0" applyFill="1" applyBorder="1"/>
    <xf numFmtId="0" fontId="0" fillId="14" borderId="2" xfId="0" applyFill="1" applyBorder="1"/>
    <xf numFmtId="0" fontId="0" fillId="14" borderId="0" xfId="0" applyFill="1"/>
    <xf numFmtId="0" fontId="3" fillId="11" borderId="0" xfId="0" applyFont="1" applyFill="1" applyBorder="1" applyAlignment="1">
      <alignment horizontal="left" wrapText="1"/>
    </xf>
    <xf numFmtId="0" fontId="0" fillId="15" borderId="0" xfId="0" applyFill="1"/>
    <xf numFmtId="0" fontId="0" fillId="0" borderId="1" xfId="0" applyFill="1" applyBorder="1"/>
    <xf numFmtId="0" fontId="0" fillId="0" borderId="5" xfId="0" applyBorder="1" applyAlignment="1">
      <alignment horizontal="left"/>
    </xf>
    <xf numFmtId="0" fontId="0" fillId="0" borderId="2" xfId="0" applyBorder="1" applyAlignment="1">
      <alignment horizontal="left"/>
    </xf>
    <xf numFmtId="0" fontId="13" fillId="0" borderId="1" xfId="0" applyFont="1" applyBorder="1" applyAlignment="1">
      <alignment vertical="center"/>
    </xf>
    <xf numFmtId="0" fontId="4" fillId="0" borderId="1" xfId="0" applyFont="1" applyBorder="1" applyAlignment="1">
      <alignment vertical="center"/>
    </xf>
    <xf numFmtId="0" fontId="8" fillId="0" borderId="1" xfId="0" applyFont="1" applyFill="1" applyBorder="1" applyAlignment="1">
      <alignment vertical="center" wrapText="1"/>
    </xf>
    <xf numFmtId="0" fontId="1" fillId="8" borderId="4" xfId="0" applyFont="1" applyFill="1" applyBorder="1"/>
    <xf numFmtId="0" fontId="0" fillId="0" borderId="1" xfId="0" applyBorder="1" applyAlignment="1">
      <alignment vertical="top"/>
    </xf>
    <xf numFmtId="0" fontId="0" fillId="15" borderId="1" xfId="0" applyFill="1" applyBorder="1"/>
    <xf numFmtId="0" fontId="1" fillId="0" borderId="1" xfId="0" applyFont="1" applyBorder="1" applyAlignment="1">
      <alignment vertical="top"/>
    </xf>
    <xf numFmtId="0" fontId="0" fillId="0" borderId="1" xfId="0" applyFont="1" applyBorder="1" applyAlignment="1">
      <alignment vertical="top"/>
    </xf>
    <xf numFmtId="0" fontId="1" fillId="9" borderId="4" xfId="0" applyFont="1" applyFill="1" applyBorder="1"/>
    <xf numFmtId="0" fontId="0" fillId="16" borderId="0" xfId="0" applyFill="1"/>
    <xf numFmtId="0" fontId="0" fillId="16" borderId="1" xfId="0" applyFill="1" applyBorder="1"/>
    <xf numFmtId="0" fontId="14" fillId="0" borderId="0" xfId="0" applyFont="1"/>
    <xf numFmtId="0" fontId="0" fillId="15" borderId="7" xfId="0" applyFill="1" applyBorder="1"/>
    <xf numFmtId="0" fontId="0" fillId="16" borderId="0" xfId="0" applyFill="1" applyBorder="1"/>
    <xf numFmtId="0" fontId="1" fillId="7" borderId="3" xfId="0" applyFont="1" applyFill="1" applyBorder="1" applyAlignment="1">
      <alignment wrapText="1"/>
    </xf>
    <xf numFmtId="43" fontId="0" fillId="0" borderId="1" xfId="1" applyFont="1" applyBorder="1"/>
    <xf numFmtId="0" fontId="0" fillId="10" borderId="0" xfId="0" applyFill="1" applyAlignment="1">
      <alignment wrapText="1"/>
    </xf>
    <xf numFmtId="0" fontId="0" fillId="0" borderId="0" xfId="0" applyAlignment="1">
      <alignment wrapText="1"/>
    </xf>
    <xf numFmtId="0" fontId="1" fillId="9" borderId="1" xfId="0" applyFont="1" applyFill="1" applyBorder="1" applyAlignment="1">
      <alignment wrapText="1"/>
    </xf>
    <xf numFmtId="0" fontId="0" fillId="0" borderId="1" xfId="0" applyBorder="1" applyAlignment="1">
      <alignment wrapText="1"/>
    </xf>
    <xf numFmtId="43" fontId="0" fillId="0" borderId="1" xfId="1" applyFont="1" applyBorder="1" applyAlignment="1">
      <alignment wrapText="1"/>
    </xf>
    <xf numFmtId="43" fontId="1" fillId="0" borderId="1" xfId="1" applyFont="1" applyBorder="1"/>
    <xf numFmtId="43" fontId="16" fillId="0" borderId="1" xfId="1" applyFont="1" applyBorder="1"/>
    <xf numFmtId="0" fontId="16" fillId="0" borderId="1" xfId="0" applyFont="1" applyBorder="1"/>
    <xf numFmtId="43" fontId="1" fillId="0" borderId="1" xfId="0" applyNumberFormat="1" applyFont="1" applyBorder="1"/>
    <xf numFmtId="0" fontId="6" fillId="12" borderId="1" xfId="0" applyFont="1" applyFill="1" applyBorder="1"/>
    <xf numFmtId="0" fontId="6" fillId="0" borderId="0" xfId="0" applyFont="1" applyBorder="1"/>
    <xf numFmtId="0" fontId="0" fillId="0" borderId="0" xfId="0" applyFont="1"/>
    <xf numFmtId="0" fontId="17" fillId="0" borderId="2" xfId="0" applyFont="1" applyBorder="1" applyAlignment="1">
      <alignment horizontal="center" vertical="center" wrapText="1"/>
    </xf>
    <xf numFmtId="0" fontId="17" fillId="0" borderId="0"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right" vertical="center"/>
    </xf>
    <xf numFmtId="0" fontId="17" fillId="0" borderId="0" xfId="0" applyFont="1" applyBorder="1" applyAlignment="1">
      <alignment horizontal="center" vertical="center" wrapText="1"/>
    </xf>
    <xf numFmtId="0" fontId="0" fillId="0" borderId="0" xfId="0" applyFont="1" applyAlignment="1">
      <alignment horizontal="center" vertical="center"/>
    </xf>
    <xf numFmtId="0" fontId="0" fillId="0" borderId="1" xfId="0" applyFont="1" applyBorder="1" applyAlignment="1">
      <alignment horizontal="center" vertical="center"/>
    </xf>
    <xf numFmtId="0" fontId="17" fillId="0" borderId="1" xfId="0" applyFont="1" applyBorder="1" applyAlignment="1">
      <alignment vertical="center" wrapText="1"/>
    </xf>
    <xf numFmtId="0" fontId="17" fillId="0" borderId="1" xfId="0" applyFont="1" applyBorder="1" applyAlignment="1">
      <alignment horizontal="center" vertical="center"/>
    </xf>
    <xf numFmtId="0" fontId="17" fillId="0" borderId="6" xfId="0" applyFont="1" applyBorder="1" applyAlignment="1">
      <alignment vertical="center" wrapText="1"/>
    </xf>
    <xf numFmtId="0" fontId="0" fillId="0" borderId="1" xfId="0" applyBorder="1" applyAlignment="1">
      <alignment horizontal="right"/>
    </xf>
    <xf numFmtId="43" fontId="0" fillId="16" borderId="1" xfId="1" applyFont="1" applyFill="1" applyBorder="1"/>
    <xf numFmtId="0" fontId="0" fillId="16" borderId="1" xfId="0" applyFill="1" applyBorder="1" applyAlignment="1">
      <alignment horizontal="right"/>
    </xf>
    <xf numFmtId="0" fontId="0" fillId="0" borderId="0" xfId="0" applyAlignment="1">
      <alignment horizontal="center"/>
    </xf>
    <xf numFmtId="0" fontId="1" fillId="18" borderId="1" xfId="0" applyFont="1" applyFill="1" applyBorder="1" applyAlignment="1">
      <alignment wrapText="1"/>
    </xf>
    <xf numFmtId="0" fontId="0" fillId="0" borderId="1" xfId="0" applyBorder="1" applyAlignment="1">
      <alignment horizontal="center" vertical="center"/>
    </xf>
    <xf numFmtId="0" fontId="0" fillId="0" borderId="1" xfId="0" quotePrefix="1" applyNumberFormat="1" applyBorder="1" applyAlignment="1">
      <alignment vertical="center" wrapText="1"/>
    </xf>
    <xf numFmtId="0" fontId="14" fillId="0" borderId="1" xfId="0" applyFont="1" applyBorder="1" applyAlignment="1">
      <alignment horizontal="center" vertical="center"/>
    </xf>
    <xf numFmtId="0" fontId="14" fillId="0" borderId="1" xfId="0" applyFont="1" applyBorder="1"/>
    <xf numFmtId="0" fontId="0" fillId="0" borderId="0" xfId="0" quotePrefix="1" applyNumberFormat="1" applyAlignment="1">
      <alignment vertical="center" wrapText="1"/>
    </xf>
    <xf numFmtId="0" fontId="3" fillId="0" borderId="1" xfId="0" applyFont="1" applyBorder="1"/>
    <xf numFmtId="0" fontId="0" fillId="0" borderId="2" xfId="0" applyBorder="1"/>
    <xf numFmtId="0" fontId="1" fillId="0" borderId="2" xfId="0" applyFont="1" applyBorder="1"/>
    <xf numFmtId="0" fontId="1" fillId="14" borderId="2" xfId="0" applyFont="1" applyFill="1" applyBorder="1" applyAlignment="1">
      <alignment horizontal="center" wrapText="1"/>
    </xf>
    <xf numFmtId="0" fontId="1" fillId="14" borderId="2" xfId="0" applyFont="1" applyFill="1" applyBorder="1" applyAlignment="1">
      <alignment wrapText="1"/>
    </xf>
    <xf numFmtId="0" fontId="1" fillId="14" borderId="1" xfId="0" applyFont="1" applyFill="1" applyBorder="1" applyAlignment="1">
      <alignment wrapText="1"/>
    </xf>
    <xf numFmtId="0" fontId="1" fillId="13" borderId="1" xfId="0" applyFont="1" applyFill="1" applyBorder="1" applyAlignment="1">
      <alignment wrapText="1"/>
    </xf>
    <xf numFmtId="1" fontId="0" fillId="0" borderId="1" xfId="0" applyNumberFormat="1" applyBorder="1"/>
    <xf numFmtId="1" fontId="1" fillId="0" borderId="1" xfId="0" applyNumberFormat="1" applyFont="1" applyBorder="1"/>
    <xf numFmtId="164" fontId="1" fillId="0" borderId="1" xfId="0" applyNumberFormat="1" applyFont="1" applyBorder="1"/>
    <xf numFmtId="1" fontId="0" fillId="0" borderId="1" xfId="1" applyNumberFormat="1" applyFont="1" applyBorder="1"/>
    <xf numFmtId="164" fontId="0" fillId="0" borderId="1" xfId="1" applyNumberFormat="1" applyFont="1" applyBorder="1"/>
    <xf numFmtId="1" fontId="0" fillId="0" borderId="3" xfId="1" applyNumberFormat="1" applyFont="1" applyBorder="1"/>
    <xf numFmtId="1" fontId="16" fillId="0" borderId="3" xfId="1" applyNumberFormat="1" applyFont="1" applyBorder="1"/>
    <xf numFmtId="1" fontId="0" fillId="0" borderId="7" xfId="1" applyNumberFormat="1" applyFont="1" applyBorder="1"/>
    <xf numFmtId="1" fontId="16" fillId="0" borderId="7" xfId="1" applyNumberFormat="1" applyFont="1" applyBorder="1"/>
    <xf numFmtId="1" fontId="0" fillId="0" borderId="6" xfId="1" applyNumberFormat="1" applyFont="1" applyBorder="1"/>
    <xf numFmtId="1" fontId="16" fillId="0" borderId="6" xfId="1" applyNumberFormat="1" applyFont="1" applyBorder="1"/>
    <xf numFmtId="1" fontId="16" fillId="0" borderId="1" xfId="1" applyNumberFormat="1" applyFont="1" applyBorder="1"/>
    <xf numFmtId="1" fontId="16" fillId="0" borderId="1" xfId="0" applyNumberFormat="1" applyFont="1" applyBorder="1"/>
    <xf numFmtId="1" fontId="0" fillId="0" borderId="3" xfId="1" applyNumberFormat="1" applyFont="1" applyBorder="1" applyAlignment="1">
      <alignment wrapText="1"/>
    </xf>
    <xf numFmtId="1" fontId="0" fillId="0" borderId="6" xfId="1" applyNumberFormat="1" applyFont="1" applyBorder="1" applyAlignment="1">
      <alignment wrapText="1"/>
    </xf>
    <xf numFmtId="43" fontId="0" fillId="0" borderId="6" xfId="1" applyFont="1" applyBorder="1"/>
    <xf numFmtId="43" fontId="0" fillId="0" borderId="3" xfId="1" applyFont="1" applyBorder="1"/>
    <xf numFmtId="164" fontId="0" fillId="0" borderId="6" xfId="1" applyNumberFormat="1" applyFont="1" applyBorder="1"/>
    <xf numFmtId="164" fontId="0" fillId="0" borderId="7" xfId="1" applyNumberFormat="1" applyFont="1" applyBorder="1"/>
    <xf numFmtId="164" fontId="0" fillId="0" borderId="3" xfId="1" applyNumberFormat="1" applyFont="1" applyBorder="1"/>
    <xf numFmtId="0" fontId="0" fillId="0" borderId="6" xfId="0" applyBorder="1"/>
    <xf numFmtId="0" fontId="0" fillId="0" borderId="7" xfId="0" applyBorder="1"/>
    <xf numFmtId="0" fontId="0" fillId="0" borderId="3" xfId="0" applyBorder="1"/>
    <xf numFmtId="0" fontId="0" fillId="0" borderId="6" xfId="0" applyBorder="1" applyAlignment="1">
      <alignment horizontal="right"/>
    </xf>
    <xf numFmtId="0" fontId="0" fillId="0" borderId="3" xfId="0" applyBorder="1" applyAlignment="1">
      <alignment horizontal="right"/>
    </xf>
    <xf numFmtId="0" fontId="19" fillId="0" borderId="1" xfId="0" applyFont="1" applyBorder="1" applyAlignment="1">
      <alignment horizontal="left"/>
    </xf>
    <xf numFmtId="0" fontId="20" fillId="0" borderId="1" xfId="0" applyFont="1" applyBorder="1" applyAlignment="1">
      <alignment horizontal="left"/>
    </xf>
    <xf numFmtId="0" fontId="20" fillId="0" borderId="1" xfId="0" applyFont="1" applyBorder="1" applyAlignment="1">
      <alignment horizontal="left" wrapText="1"/>
    </xf>
    <xf numFmtId="0" fontId="20" fillId="0" borderId="4" xfId="0" applyFont="1" applyBorder="1" applyAlignment="1">
      <alignment horizontal="left"/>
    </xf>
    <xf numFmtId="0" fontId="20" fillId="0" borderId="5" xfId="0" applyFont="1" applyBorder="1" applyAlignment="1">
      <alignment horizontal="left"/>
    </xf>
    <xf numFmtId="0" fontId="20" fillId="0" borderId="2" xfId="0" applyFont="1" applyBorder="1" applyAlignment="1">
      <alignment horizontal="left"/>
    </xf>
    <xf numFmtId="0" fontId="20" fillId="20" borderId="1" xfId="0" applyFont="1" applyFill="1" applyBorder="1" applyAlignment="1">
      <alignment horizontal="left"/>
    </xf>
    <xf numFmtId="0" fontId="24" fillId="0" borderId="1" xfId="0" applyFont="1" applyBorder="1"/>
    <xf numFmtId="0" fontId="23" fillId="15" borderId="1" xfId="0" applyFont="1" applyFill="1" applyBorder="1"/>
    <xf numFmtId="0" fontId="0" fillId="0" borderId="0" xfId="0" applyAlignment="1">
      <alignment vertical="center"/>
    </xf>
    <xf numFmtId="0" fontId="3" fillId="10" borderId="1" xfId="0" applyFont="1" applyFill="1" applyBorder="1"/>
    <xf numFmtId="0" fontId="23" fillId="15" borderId="1" xfId="0" applyFont="1" applyFill="1" applyBorder="1" applyAlignment="1">
      <alignment wrapText="1"/>
    </xf>
    <xf numFmtId="3" fontId="0" fillId="15" borderId="1" xfId="0" applyNumberFormat="1" applyFill="1" applyBorder="1"/>
    <xf numFmtId="0" fontId="0" fillId="0" borderId="1" xfId="0" applyBorder="1" applyAlignment="1">
      <alignment vertical="center"/>
    </xf>
    <xf numFmtId="2" fontId="0" fillId="0" borderId="1" xfId="0" applyNumberFormat="1" applyBorder="1"/>
    <xf numFmtId="0" fontId="0" fillId="19" borderId="1" xfId="0" applyFill="1" applyBorder="1"/>
    <xf numFmtId="0" fontId="0" fillId="0" borderId="4" xfId="0" applyBorder="1" applyAlignment="1">
      <alignment vertical="center"/>
    </xf>
    <xf numFmtId="0" fontId="0" fillId="0" borderId="6" xfId="0" applyBorder="1"/>
    <xf numFmtId="0" fontId="0" fillId="0" borderId="3" xfId="0" applyBorder="1"/>
    <xf numFmtId="0" fontId="0" fillId="0" borderId="4" xfId="0" applyBorder="1"/>
    <xf numFmtId="43" fontId="0" fillId="0" borderId="3" xfId="1" applyFont="1" applyBorder="1" applyAlignment="1"/>
    <xf numFmtId="1" fontId="0" fillId="0" borderId="3" xfId="0" applyNumberFormat="1" applyBorder="1"/>
    <xf numFmtId="0" fontId="1" fillId="7" borderId="3" xfId="0" applyFont="1" applyFill="1" applyBorder="1" applyAlignment="1">
      <alignment horizontal="center" wrapText="1"/>
    </xf>
    <xf numFmtId="43" fontId="0" fillId="0" borderId="6" xfId="1" applyFont="1" applyBorder="1" applyAlignment="1"/>
    <xf numFmtId="43" fontId="16" fillId="0" borderId="6" xfId="1" applyFont="1" applyBorder="1" applyAlignment="1"/>
    <xf numFmtId="43" fontId="16" fillId="0" borderId="3" xfId="1" applyFont="1" applyBorder="1" applyAlignment="1"/>
    <xf numFmtId="43" fontId="0" fillId="0" borderId="1" xfId="0" applyNumberFormat="1" applyBorder="1"/>
    <xf numFmtId="43" fontId="0" fillId="0" borderId="6" xfId="0" applyNumberFormat="1" applyBorder="1"/>
    <xf numFmtId="43" fontId="0" fillId="0" borderId="7" xfId="0" applyNumberFormat="1" applyBorder="1"/>
    <xf numFmtId="43" fontId="0" fillId="0" borderId="3" xfId="0" applyNumberFormat="1" applyBorder="1"/>
    <xf numFmtId="43" fontId="0" fillId="0" borderId="7" xfId="1" applyFont="1" applyBorder="1" applyAlignment="1"/>
    <xf numFmtId="43" fontId="16" fillId="0" borderId="7" xfId="1" applyFont="1" applyBorder="1" applyAlignment="1"/>
    <xf numFmtId="43" fontId="1" fillId="5" borderId="1" xfId="1" applyFont="1" applyFill="1" applyBorder="1" applyAlignment="1">
      <alignment horizontal="center" wrapText="1"/>
    </xf>
    <xf numFmtId="0" fontId="1" fillId="5" borderId="1" xfId="0" applyFont="1" applyFill="1" applyBorder="1" applyAlignment="1">
      <alignment horizontal="center" wrapText="1"/>
    </xf>
    <xf numFmtId="0" fontId="1" fillId="5" borderId="1" xfId="0" applyFont="1" applyFill="1" applyBorder="1" applyAlignment="1">
      <alignment wrapText="1"/>
    </xf>
    <xf numFmtId="0" fontId="1" fillId="5" borderId="1" xfId="0" applyFont="1" applyFill="1" applyBorder="1" applyAlignment="1">
      <alignment horizontal="right" wrapText="1"/>
    </xf>
    <xf numFmtId="43" fontId="1" fillId="19" borderId="1" xfId="1" applyFont="1" applyFill="1" applyBorder="1"/>
    <xf numFmtId="1" fontId="0" fillId="0" borderId="6" xfId="0" applyNumberFormat="1" applyBorder="1"/>
    <xf numFmtId="0" fontId="1" fillId="8" borderId="0" xfId="0" applyFont="1" applyFill="1" applyBorder="1" applyAlignment="1">
      <alignment horizontal="center"/>
    </xf>
    <xf numFmtId="43" fontId="0" fillId="19" borderId="1" xfId="1" applyFont="1" applyFill="1" applyBorder="1"/>
    <xf numFmtId="164" fontId="0" fillId="19" borderId="1" xfId="1" applyNumberFormat="1" applyFont="1" applyFill="1" applyBorder="1"/>
    <xf numFmtId="1" fontId="0" fillId="19" borderId="1" xfId="1" applyNumberFormat="1" applyFont="1" applyFill="1" applyBorder="1"/>
    <xf numFmtId="1" fontId="0" fillId="19" borderId="1" xfId="0" applyNumberFormat="1" applyFill="1" applyBorder="1"/>
    <xf numFmtId="0" fontId="1" fillId="19" borderId="1" xfId="0" applyFont="1" applyFill="1" applyBorder="1"/>
    <xf numFmtId="2" fontId="0" fillId="0" borderId="1" xfId="0" applyNumberFormat="1" applyFont="1" applyBorder="1"/>
    <xf numFmtId="0" fontId="1" fillId="2" borderId="1" xfId="0" applyFont="1" applyFill="1" applyBorder="1" applyAlignment="1">
      <alignment horizontal="center"/>
    </xf>
    <xf numFmtId="0" fontId="1" fillId="2" borderId="4" xfId="0" applyFont="1" applyFill="1" applyBorder="1" applyAlignment="1">
      <alignment horizontal="center"/>
    </xf>
    <xf numFmtId="0" fontId="1" fillId="2" borderId="2" xfId="0" applyFont="1" applyFill="1" applyBorder="1" applyAlignment="1">
      <alignment horizontal="center"/>
    </xf>
    <xf numFmtId="1" fontId="0" fillId="15" borderId="1" xfId="1" applyNumberFormat="1" applyFont="1" applyFill="1" applyBorder="1"/>
    <xf numFmtId="0" fontId="28" fillId="0" borderId="0" xfId="0" applyFont="1" applyFill="1" applyBorder="1" applyAlignment="1">
      <alignment vertical="center"/>
    </xf>
    <xf numFmtId="0" fontId="14" fillId="0" borderId="0" xfId="0" applyFont="1" applyBorder="1"/>
    <xf numFmtId="0" fontId="0" fillId="0" borderId="7" xfId="0" applyBorder="1"/>
    <xf numFmtId="0" fontId="0" fillId="0" borderId="7" xfId="0" applyFill="1" applyBorder="1"/>
    <xf numFmtId="0" fontId="0" fillId="0" borderId="4" xfId="0" applyBorder="1" applyAlignment="1">
      <alignment horizontal="left" wrapText="1"/>
    </xf>
    <xf numFmtId="0" fontId="0" fillId="0" borderId="6" xfId="0" applyBorder="1"/>
    <xf numFmtId="0" fontId="0" fillId="0" borderId="1" xfId="0" applyFill="1" applyBorder="1" applyAlignment="1">
      <alignment horizontal="right"/>
    </xf>
    <xf numFmtId="0" fontId="0" fillId="0" borderId="7" xfId="0" quotePrefix="1" applyNumberFormat="1" applyBorder="1" applyAlignment="1">
      <alignment vertical="center" wrapText="1"/>
    </xf>
    <xf numFmtId="0" fontId="1" fillId="6" borderId="1" xfId="0" applyFont="1" applyFill="1" applyBorder="1" applyAlignment="1">
      <alignment wrapText="1"/>
    </xf>
    <xf numFmtId="17" fontId="1" fillId="0" borderId="0" xfId="0" applyNumberFormat="1" applyFont="1" applyAlignment="1">
      <alignment wrapText="1"/>
    </xf>
    <xf numFmtId="0" fontId="3" fillId="2" borderId="1" xfId="0" applyFont="1" applyFill="1" applyBorder="1" applyAlignment="1">
      <alignment wrapText="1"/>
    </xf>
    <xf numFmtId="0" fontId="29" fillId="0" borderId="1" xfId="0" applyFont="1" applyBorder="1" applyAlignment="1">
      <alignment horizontal="left"/>
    </xf>
    <xf numFmtId="0" fontId="1" fillId="6" borderId="0" xfId="0" applyFont="1" applyFill="1" applyAlignment="1">
      <alignment wrapText="1"/>
    </xf>
    <xf numFmtId="0" fontId="0" fillId="0" borderId="1" xfId="0" applyFont="1" applyBorder="1" applyAlignment="1">
      <alignment wrapText="1"/>
    </xf>
    <xf numFmtId="0" fontId="0" fillId="3" borderId="1" xfId="0" applyFill="1" applyBorder="1" applyAlignment="1">
      <alignment wrapText="1"/>
    </xf>
    <xf numFmtId="0" fontId="1" fillId="4" borderId="1" xfId="0" applyFont="1" applyFill="1" applyBorder="1" applyAlignment="1">
      <alignment wrapText="1"/>
    </xf>
    <xf numFmtId="0" fontId="0" fillId="14" borderId="1" xfId="0" applyFill="1" applyBorder="1" applyAlignment="1">
      <alignment wrapText="1"/>
    </xf>
    <xf numFmtId="0" fontId="0" fillId="0" borderId="3" xfId="0" applyBorder="1" applyAlignment="1">
      <alignment wrapText="1"/>
    </xf>
    <xf numFmtId="0" fontId="0" fillId="0" borderId="0" xfId="0" applyBorder="1" applyAlignment="1">
      <alignment wrapText="1"/>
    </xf>
    <xf numFmtId="0" fontId="14" fillId="0" borderId="0" xfId="0" applyFont="1" applyFill="1" applyBorder="1" applyAlignment="1">
      <alignment wrapText="1"/>
    </xf>
    <xf numFmtId="0" fontId="23" fillId="16" borderId="1" xfId="0" applyFont="1" applyFill="1" applyBorder="1" applyAlignment="1">
      <alignment wrapText="1"/>
    </xf>
    <xf numFmtId="43" fontId="1" fillId="0" borderId="0" xfId="1" applyFont="1"/>
    <xf numFmtId="0" fontId="23" fillId="16" borderId="1" xfId="0" applyFont="1" applyFill="1" applyBorder="1"/>
    <xf numFmtId="0" fontId="3" fillId="2" borderId="2" xfId="0" applyFont="1" applyFill="1" applyBorder="1"/>
    <xf numFmtId="0" fontId="2" fillId="0" borderId="2" xfId="0" applyFont="1" applyBorder="1" applyAlignment="1">
      <alignment horizontal="justify" vertical="center"/>
    </xf>
    <xf numFmtId="1" fontId="0" fillId="0" borderId="1" xfId="0" applyNumberFormat="1" applyFont="1" applyBorder="1"/>
    <xf numFmtId="1" fontId="24" fillId="0" borderId="1" xfId="0" applyNumberFormat="1" applyFont="1" applyBorder="1"/>
    <xf numFmtId="165" fontId="24" fillId="0" borderId="1" xfId="0" applyNumberFormat="1" applyFont="1" applyBorder="1"/>
    <xf numFmtId="43" fontId="0" fillId="0" borderId="6" xfId="1" applyFont="1" applyBorder="1" applyAlignment="1">
      <alignment wrapText="1"/>
    </xf>
    <xf numFmtId="43" fontId="0" fillId="0" borderId="3" xfId="1" applyFont="1" applyBorder="1" applyAlignment="1">
      <alignment wrapText="1"/>
    </xf>
    <xf numFmtId="43" fontId="0" fillId="0" borderId="6" xfId="1" applyFont="1" applyBorder="1"/>
    <xf numFmtId="43" fontId="0" fillId="0" borderId="3" xfId="1" applyFont="1" applyBorder="1"/>
    <xf numFmtId="0" fontId="0" fillId="0" borderId="3" xfId="0" applyBorder="1"/>
    <xf numFmtId="43" fontId="0" fillId="0" borderId="1" xfId="1" applyNumberFormat="1" applyFont="1" applyBorder="1"/>
    <xf numFmtId="43" fontId="1" fillId="5" borderId="1" xfId="0" applyNumberFormat="1" applyFont="1" applyFill="1" applyBorder="1"/>
    <xf numFmtId="0" fontId="3" fillId="0" borderId="0" xfId="0" applyFont="1" applyBorder="1" applyAlignment="1">
      <alignment horizontal="center"/>
    </xf>
    <xf numFmtId="0" fontId="14" fillId="0" borderId="0" xfId="0" applyFont="1" applyBorder="1" applyAlignment="1">
      <alignment horizontal="center"/>
    </xf>
    <xf numFmtId="0" fontId="26" fillId="0" borderId="0" xfId="0" applyFont="1" applyBorder="1" applyAlignment="1">
      <alignment horizontal="left"/>
    </xf>
    <xf numFmtId="0" fontId="0" fillId="0" borderId="0" xfId="0" applyBorder="1" applyAlignment="1">
      <alignment horizontal="center"/>
    </xf>
    <xf numFmtId="0" fontId="1" fillId="2" borderId="1" xfId="0" applyFont="1" applyFill="1" applyBorder="1" applyAlignment="1">
      <alignment horizontal="center" vertical="center" wrapText="1"/>
    </xf>
    <xf numFmtId="0" fontId="7" fillId="0" borderId="1" xfId="0" applyFont="1" applyBorder="1"/>
    <xf numFmtId="0" fontId="1" fillId="2" borderId="2" xfId="0" applyFont="1" applyFill="1" applyBorder="1" applyAlignment="1">
      <alignment horizontal="center" vertical="center" wrapText="1"/>
    </xf>
    <xf numFmtId="43" fontId="1" fillId="0" borderId="1" xfId="1" applyFont="1" applyBorder="1" applyAlignment="1">
      <alignment horizontal="left" vertical="top"/>
    </xf>
    <xf numFmtId="0" fontId="0" fillId="0" borderId="1" xfId="0" applyBorder="1" applyAlignment="1">
      <alignment horizontal="center"/>
    </xf>
    <xf numFmtId="0" fontId="0" fillId="0" borderId="3" xfId="0" applyBorder="1"/>
    <xf numFmtId="0" fontId="1" fillId="8" borderId="9" xfId="0" applyFont="1" applyFill="1" applyBorder="1" applyAlignment="1">
      <alignment horizontal="center"/>
    </xf>
    <xf numFmtId="0" fontId="1" fillId="0" borderId="1" xfId="0" applyFont="1" applyBorder="1" applyAlignment="1">
      <alignment horizontal="center"/>
    </xf>
    <xf numFmtId="0" fontId="1" fillId="8" borderId="4" xfId="0" applyFont="1" applyFill="1" applyBorder="1" applyAlignment="1"/>
    <xf numFmtId="0" fontId="1" fillId="8" borderId="2" xfId="0" applyFont="1" applyFill="1" applyBorder="1" applyAlignment="1"/>
    <xf numFmtId="0" fontId="30" fillId="0" borderId="1" xfId="0" applyFont="1" applyBorder="1" applyAlignment="1">
      <alignment horizontal="right" vertical="center"/>
    </xf>
    <xf numFmtId="0" fontId="8" fillId="15" borderId="1" xfId="0" applyFont="1" applyFill="1" applyBorder="1" applyAlignment="1">
      <alignment vertical="center" wrapText="1"/>
    </xf>
    <xf numFmtId="0" fontId="8" fillId="0" borderId="1" xfId="0" applyFont="1" applyFill="1" applyBorder="1" applyAlignment="1">
      <alignment horizontal="left" vertical="center" wrapText="1"/>
    </xf>
    <xf numFmtId="0" fontId="0" fillId="0" borderId="6" xfId="0" applyBorder="1" applyAlignment="1"/>
    <xf numFmtId="0" fontId="0" fillId="0" borderId="3" xfId="0" applyBorder="1" applyAlignment="1"/>
    <xf numFmtId="0" fontId="0" fillId="0" borderId="7" xfId="0" applyBorder="1" applyAlignment="1"/>
    <xf numFmtId="164" fontId="0" fillId="0" borderId="6" xfId="1" applyNumberFormat="1" applyFont="1" applyBorder="1" applyAlignment="1"/>
    <xf numFmtId="164" fontId="0" fillId="0" borderId="7" xfId="1" applyNumberFormat="1" applyFont="1" applyBorder="1" applyAlignment="1"/>
    <xf numFmtId="164" fontId="0" fillId="0" borderId="3" xfId="1" applyNumberFormat="1" applyFont="1" applyBorder="1" applyAlignment="1"/>
    <xf numFmtId="1" fontId="0" fillId="0" borderId="11" xfId="1" applyNumberFormat="1" applyFont="1" applyBorder="1"/>
    <xf numFmtId="1" fontId="0" fillId="0" borderId="12" xfId="1" applyNumberFormat="1" applyFont="1" applyBorder="1"/>
    <xf numFmtId="1" fontId="0" fillId="0" borderId="10" xfId="1" applyNumberFormat="1" applyFont="1" applyBorder="1"/>
    <xf numFmtId="0" fontId="0" fillId="0" borderId="8" xfId="0" applyBorder="1"/>
    <xf numFmtId="164" fontId="0" fillId="0" borderId="10" xfId="1" applyNumberFormat="1" applyFont="1" applyBorder="1"/>
    <xf numFmtId="0" fontId="0" fillId="0" borderId="14" xfId="0" applyBorder="1"/>
    <xf numFmtId="0" fontId="0" fillId="0" borderId="13" xfId="0" applyBorder="1"/>
    <xf numFmtId="164" fontId="0" fillId="0" borderId="12" xfId="1" applyNumberFormat="1" applyFont="1" applyBorder="1"/>
    <xf numFmtId="164" fontId="0" fillId="0" borderId="11" xfId="1" applyNumberFormat="1" applyFont="1" applyBorder="1"/>
    <xf numFmtId="164" fontId="0" fillId="0" borderId="2" xfId="1" applyNumberFormat="1" applyFont="1" applyBorder="1"/>
    <xf numFmtId="43" fontId="0" fillId="0" borderId="13" xfId="1" applyFont="1" applyBorder="1" applyAlignment="1"/>
    <xf numFmtId="164" fontId="0" fillId="0" borderId="11" xfId="1" applyNumberFormat="1" applyFont="1" applyBorder="1" applyAlignment="1"/>
    <xf numFmtId="164" fontId="0" fillId="0" borderId="12" xfId="1" applyNumberFormat="1" applyFont="1" applyBorder="1" applyAlignment="1"/>
    <xf numFmtId="164" fontId="0" fillId="0" borderId="10" xfId="1" applyNumberFormat="1" applyFont="1" applyBorder="1" applyAlignment="1"/>
    <xf numFmtId="0" fontId="0" fillId="0" borderId="12" xfId="0" applyBorder="1" applyAlignment="1"/>
    <xf numFmtId="0" fontId="0" fillId="0" borderId="10" xfId="0" applyBorder="1" applyAlignment="1"/>
    <xf numFmtId="43" fontId="0" fillId="0" borderId="12" xfId="1" applyFont="1" applyBorder="1" applyAlignment="1"/>
    <xf numFmtId="43" fontId="0" fillId="0" borderId="11" xfId="1" applyFont="1" applyBorder="1" applyAlignment="1"/>
    <xf numFmtId="43" fontId="0" fillId="0" borderId="10" xfId="1" applyFont="1" applyBorder="1" applyAlignment="1"/>
    <xf numFmtId="1" fontId="14" fillId="0" borderId="6" xfId="1" applyNumberFormat="1" applyFont="1" applyBorder="1"/>
    <xf numFmtId="43" fontId="0" fillId="0" borderId="14" xfId="1" applyFont="1" applyBorder="1" applyAlignment="1"/>
    <xf numFmtId="43" fontId="0" fillId="0" borderId="8" xfId="1" applyFont="1" applyBorder="1" applyAlignment="1"/>
    <xf numFmtId="0" fontId="1" fillId="15" borderId="1" xfId="0" applyFont="1" applyFill="1" applyBorder="1"/>
    <xf numFmtId="0" fontId="1" fillId="0" borderId="3" xfId="0" applyFont="1" applyBorder="1"/>
    <xf numFmtId="164" fontId="1" fillId="0" borderId="1" xfId="1" applyNumberFormat="1" applyFont="1" applyBorder="1"/>
    <xf numFmtId="1" fontId="1" fillId="0" borderId="1" xfId="1" applyNumberFormat="1" applyFont="1" applyBorder="1"/>
    <xf numFmtId="1" fontId="9" fillId="0" borderId="1" xfId="1" applyNumberFormat="1" applyFont="1" applyBorder="1"/>
    <xf numFmtId="0" fontId="1" fillId="0" borderId="1" xfId="0" applyFont="1" applyBorder="1" applyAlignment="1">
      <alignment horizontal="right"/>
    </xf>
    <xf numFmtId="43" fontId="1" fillId="15" borderId="1" xfId="1" applyFont="1" applyFill="1" applyBorder="1"/>
    <xf numFmtId="43" fontId="1" fillId="9" borderId="1" xfId="1" applyFont="1" applyFill="1" applyBorder="1"/>
    <xf numFmtId="43" fontId="0" fillId="0" borderId="6" xfId="0" applyNumberFormat="1" applyBorder="1" applyAlignment="1"/>
    <xf numFmtId="43" fontId="0" fillId="0" borderId="3" xfId="0" applyNumberFormat="1" applyBorder="1" applyAlignment="1"/>
    <xf numFmtId="43" fontId="0" fillId="0" borderId="0" xfId="1" applyFont="1"/>
    <xf numFmtId="0" fontId="1" fillId="17" borderId="10" xfId="0" applyFont="1" applyFill="1" applyBorder="1" applyAlignment="1">
      <alignment horizontal="center"/>
    </xf>
    <xf numFmtId="0" fontId="1" fillId="13" borderId="4" xfId="0" applyFont="1" applyFill="1" applyBorder="1" applyAlignment="1">
      <alignment horizontal="center"/>
    </xf>
    <xf numFmtId="43" fontId="1" fillId="9" borderId="1" xfId="1" applyFont="1" applyFill="1" applyBorder="1" applyAlignment="1">
      <alignment wrapText="1"/>
    </xf>
    <xf numFmtId="0" fontId="1" fillId="0" borderId="0" xfId="0" applyFont="1" applyBorder="1"/>
    <xf numFmtId="0" fontId="0" fillId="0" borderId="3" xfId="0" applyBorder="1" applyAlignment="1">
      <alignment horizontal="center"/>
    </xf>
    <xf numFmtId="2" fontId="0" fillId="0" borderId="1" xfId="0" applyNumberFormat="1" applyFill="1" applyBorder="1"/>
    <xf numFmtId="43" fontId="0" fillId="0" borderId="1" xfId="1" applyFont="1" applyFill="1" applyBorder="1"/>
    <xf numFmtId="43" fontId="1" fillId="18" borderId="1" xfId="1" applyFont="1" applyFill="1" applyBorder="1" applyAlignment="1">
      <alignment wrapText="1"/>
    </xf>
    <xf numFmtId="43" fontId="3" fillId="2" borderId="1" xfId="1" applyFont="1" applyFill="1" applyBorder="1"/>
    <xf numFmtId="43" fontId="3" fillId="0" borderId="0" xfId="1" applyFont="1"/>
    <xf numFmtId="43" fontId="0" fillId="19" borderId="3" xfId="0" applyNumberFormat="1" applyFill="1" applyBorder="1"/>
    <xf numFmtId="43" fontId="0" fillId="19" borderId="1" xfId="0" applyNumberFormat="1" applyFill="1" applyBorder="1"/>
    <xf numFmtId="43" fontId="0" fillId="19" borderId="6" xfId="0" applyNumberFormat="1" applyFill="1" applyBorder="1" applyAlignment="1"/>
    <xf numFmtId="43" fontId="0" fillId="19" borderId="3" xfId="0" applyNumberFormat="1" applyFill="1" applyBorder="1" applyAlignment="1"/>
    <xf numFmtId="43" fontId="0" fillId="19" borderId="6" xfId="0" applyNumberFormat="1" applyFill="1" applyBorder="1"/>
    <xf numFmtId="43" fontId="0" fillId="19" borderId="7" xfId="0" applyNumberFormat="1" applyFill="1" applyBorder="1"/>
    <xf numFmtId="43" fontId="0" fillId="19" borderId="14" xfId="0" applyNumberFormat="1" applyFill="1" applyBorder="1"/>
    <xf numFmtId="43" fontId="0" fillId="19" borderId="13" xfId="0" applyNumberFormat="1" applyFill="1" applyBorder="1"/>
    <xf numFmtId="43" fontId="0" fillId="19" borderId="8" xfId="0" applyNumberFormat="1" applyFill="1" applyBorder="1"/>
    <xf numFmtId="0" fontId="0" fillId="19" borderId="12" xfId="0" applyNumberFormat="1" applyFill="1" applyBorder="1"/>
    <xf numFmtId="43" fontId="0" fillId="19" borderId="11" xfId="0" applyNumberFormat="1" applyFill="1" applyBorder="1"/>
    <xf numFmtId="43" fontId="0" fillId="19" borderId="10" xfId="0" applyNumberFormat="1" applyFill="1" applyBorder="1"/>
    <xf numFmtId="43" fontId="1" fillId="7" borderId="1" xfId="1" applyFont="1" applyFill="1" applyBorder="1" applyAlignment="1">
      <alignment horizontal="center" wrapText="1"/>
    </xf>
    <xf numFmtId="43" fontId="1" fillId="7" borderId="3" xfId="1" applyFont="1" applyFill="1" applyBorder="1" applyAlignment="1">
      <alignment horizontal="center" wrapText="1"/>
    </xf>
    <xf numFmtId="43" fontId="0" fillId="19" borderId="3" xfId="1" applyFont="1" applyFill="1" applyBorder="1"/>
    <xf numFmtId="43" fontId="1" fillId="5" borderId="1" xfId="1" applyFont="1" applyFill="1" applyBorder="1" applyAlignment="1">
      <alignment wrapText="1"/>
    </xf>
    <xf numFmtId="43" fontId="0" fillId="0" borderId="0" xfId="1" applyFont="1" applyBorder="1"/>
    <xf numFmtId="43" fontId="0" fillId="0" borderId="7" xfId="1" applyFont="1" applyBorder="1"/>
    <xf numFmtId="1" fontId="14" fillId="0" borderId="1" xfId="1" applyNumberFormat="1" applyFont="1" applyBorder="1"/>
    <xf numFmtId="0" fontId="14" fillId="0" borderId="3" xfId="0" applyFont="1" applyBorder="1"/>
    <xf numFmtId="43" fontId="14" fillId="0" borderId="3" xfId="1" applyFont="1" applyBorder="1"/>
    <xf numFmtId="43" fontId="14" fillId="0" borderId="1" xfId="0" applyNumberFormat="1" applyFont="1" applyBorder="1"/>
    <xf numFmtId="43" fontId="14" fillId="0" borderId="1" xfId="1" applyFont="1" applyBorder="1"/>
    <xf numFmtId="164" fontId="14" fillId="0" borderId="1" xfId="1" applyNumberFormat="1" applyFont="1" applyBorder="1"/>
    <xf numFmtId="43" fontId="14" fillId="19" borderId="1" xfId="0" applyNumberFormat="1" applyFont="1" applyFill="1" applyBorder="1"/>
    <xf numFmtId="43" fontId="14" fillId="19" borderId="3" xfId="1" applyFont="1" applyFill="1" applyBorder="1"/>
    <xf numFmtId="1" fontId="14" fillId="15" borderId="1" xfId="1" applyNumberFormat="1" applyFont="1" applyFill="1" applyBorder="1"/>
    <xf numFmtId="0" fontId="14" fillId="0" borderId="1" xfId="0" applyFont="1" applyBorder="1" applyAlignment="1">
      <alignment horizontal="right"/>
    </xf>
    <xf numFmtId="0" fontId="1" fillId="0" borderId="1" xfId="0" applyFont="1" applyBorder="1" applyAlignment="1">
      <alignment wrapText="1"/>
    </xf>
    <xf numFmtId="0" fontId="32" fillId="0" borderId="1" xfId="0" applyFont="1" applyBorder="1"/>
    <xf numFmtId="0" fontId="1" fillId="4" borderId="4" xfId="0" applyFont="1" applyFill="1" applyBorder="1" applyAlignment="1">
      <alignment horizontal="left" wrapText="1"/>
    </xf>
    <xf numFmtId="0" fontId="1" fillId="4" borderId="5" xfId="0" applyFont="1" applyFill="1" applyBorder="1" applyAlignment="1">
      <alignment horizontal="left" wrapText="1"/>
    </xf>
    <xf numFmtId="0" fontId="1" fillId="4" borderId="2" xfId="0" applyFont="1" applyFill="1" applyBorder="1" applyAlignment="1">
      <alignment horizontal="left" wrapText="1"/>
    </xf>
    <xf numFmtId="0" fontId="20" fillId="0" borderId="4" xfId="0" applyFont="1" applyBorder="1" applyAlignment="1">
      <alignment horizontal="left"/>
    </xf>
    <xf numFmtId="0" fontId="20" fillId="0" borderId="5" xfId="0" applyFont="1" applyBorder="1" applyAlignment="1">
      <alignment horizontal="left"/>
    </xf>
    <xf numFmtId="0" fontId="20" fillId="0" borderId="2" xfId="0" applyFont="1" applyBorder="1" applyAlignment="1">
      <alignment horizontal="left"/>
    </xf>
    <xf numFmtId="0" fontId="0" fillId="0" borderId="4" xfId="0" applyBorder="1" applyAlignment="1">
      <alignment horizontal="left" vertical="top"/>
    </xf>
    <xf numFmtId="0" fontId="0" fillId="0" borderId="5" xfId="0" applyBorder="1" applyAlignment="1">
      <alignment horizontal="left" vertical="top"/>
    </xf>
    <xf numFmtId="0" fontId="0" fillId="0" borderId="2" xfId="0" applyBorder="1" applyAlignment="1">
      <alignment horizontal="left" vertical="top"/>
    </xf>
    <xf numFmtId="0" fontId="0" fillId="0" borderId="4" xfId="0" applyBorder="1" applyAlignment="1">
      <alignment horizontal="left" wrapText="1"/>
    </xf>
    <xf numFmtId="0" fontId="0" fillId="0" borderId="5" xfId="0" applyBorder="1" applyAlignment="1">
      <alignment horizontal="left" wrapText="1"/>
    </xf>
    <xf numFmtId="0" fontId="0" fillId="0" borderId="2" xfId="0" applyBorder="1" applyAlignment="1">
      <alignment horizontal="left" wrapText="1"/>
    </xf>
    <xf numFmtId="0" fontId="0" fillId="0" borderId="4" xfId="0" applyBorder="1" applyAlignment="1">
      <alignment horizontal="left"/>
    </xf>
    <xf numFmtId="0" fontId="0" fillId="0" borderId="5" xfId="0" applyBorder="1" applyAlignment="1">
      <alignment horizontal="left"/>
    </xf>
    <xf numFmtId="0" fontId="0" fillId="0" borderId="2" xfId="0" applyBorder="1" applyAlignment="1">
      <alignment horizontal="left"/>
    </xf>
    <xf numFmtId="0" fontId="0" fillId="0" borderId="1" xfId="0" applyBorder="1" applyAlignment="1">
      <alignment horizontal="left" wrapText="1"/>
    </xf>
    <xf numFmtId="0" fontId="32" fillId="0" borderId="13" xfId="0" applyFont="1" applyBorder="1" applyAlignment="1">
      <alignment horizontal="left" vertical="top" wrapText="1"/>
    </xf>
    <xf numFmtId="0" fontId="32" fillId="0" borderId="0" xfId="0" applyFont="1" applyAlignment="1">
      <alignment horizontal="left" vertical="top" wrapText="1"/>
    </xf>
    <xf numFmtId="0" fontId="32" fillId="0" borderId="8" xfId="0" applyFont="1" applyBorder="1" applyAlignment="1">
      <alignment horizontal="left" vertical="top" wrapText="1"/>
    </xf>
    <xf numFmtId="0" fontId="32" fillId="0" borderId="9" xfId="0" applyFont="1" applyBorder="1" applyAlignment="1">
      <alignment horizontal="left" vertical="top" wrapText="1"/>
    </xf>
    <xf numFmtId="0" fontId="0" fillId="0" borderId="1" xfId="0" applyBorder="1" applyAlignment="1">
      <alignment horizontal="left" vertical="top" wrapText="1"/>
    </xf>
    <xf numFmtId="0" fontId="1" fillId="2" borderId="1" xfId="0" applyFont="1" applyFill="1" applyBorder="1" applyAlignment="1">
      <alignment horizontal="center"/>
    </xf>
    <xf numFmtId="43" fontId="1" fillId="0" borderId="1" xfId="1" applyFont="1" applyBorder="1" applyAlignment="1">
      <alignment horizontal="center"/>
    </xf>
    <xf numFmtId="0" fontId="3" fillId="0" borderId="1" xfId="0" applyFont="1" applyBorder="1" applyAlignment="1">
      <alignment horizontal="center"/>
    </xf>
    <xf numFmtId="0" fontId="0" fillId="0" borderId="1" xfId="0" applyBorder="1" applyAlignment="1">
      <alignment horizontal="center"/>
    </xf>
    <xf numFmtId="0" fontId="27" fillId="21" borderId="6" xfId="0" applyFont="1" applyFill="1" applyBorder="1" applyAlignment="1">
      <alignment horizontal="left" vertical="center" wrapText="1"/>
    </xf>
    <xf numFmtId="0" fontId="27" fillId="21" borderId="3" xfId="0" applyFont="1" applyFill="1" applyBorder="1" applyAlignment="1">
      <alignment horizontal="left" vertical="center" wrapText="1"/>
    </xf>
    <xf numFmtId="0" fontId="27" fillId="21" borderId="12" xfId="0" applyFont="1" applyFill="1" applyBorder="1" applyAlignment="1">
      <alignment horizontal="left" vertical="center" wrapText="1"/>
    </xf>
    <xf numFmtId="0" fontId="27" fillId="21" borderId="11" xfId="0" applyFont="1" applyFill="1" applyBorder="1" applyAlignment="1">
      <alignment horizontal="left" vertical="center" wrapText="1"/>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32" fillId="0" borderId="0" xfId="0" applyFont="1" applyBorder="1" applyAlignment="1">
      <alignment horizontal="center" vertical="top" wrapText="1"/>
    </xf>
    <xf numFmtId="0" fontId="32" fillId="0" borderId="9" xfId="0" applyFont="1" applyBorder="1" applyAlignment="1">
      <alignment horizontal="center" vertical="top" wrapText="1"/>
    </xf>
    <xf numFmtId="0" fontId="25" fillId="10" borderId="1" xfId="0" applyFont="1" applyFill="1" applyBorder="1" applyAlignment="1">
      <alignment horizontal="center"/>
    </xf>
    <xf numFmtId="0" fontId="0" fillId="8" borderId="1" xfId="0" applyFill="1" applyBorder="1" applyAlignment="1">
      <alignment horizontal="center"/>
    </xf>
    <xf numFmtId="0" fontId="1" fillId="5" borderId="1" xfId="0" applyFont="1" applyFill="1" applyBorder="1" applyAlignment="1">
      <alignment horizontal="left"/>
    </xf>
    <xf numFmtId="0" fontId="1" fillId="18" borderId="6" xfId="0" applyFont="1" applyFill="1" applyBorder="1" applyAlignment="1">
      <alignment horizontal="center" vertical="center" wrapText="1"/>
    </xf>
    <xf numFmtId="0" fontId="1" fillId="18" borderId="3" xfId="0" applyFont="1" applyFill="1" applyBorder="1" applyAlignment="1">
      <alignment horizontal="center" vertical="center" wrapText="1"/>
    </xf>
    <xf numFmtId="0" fontId="1" fillId="5" borderId="1" xfId="0" applyFont="1" applyFill="1" applyBorder="1" applyAlignment="1">
      <alignment horizontal="center"/>
    </xf>
    <xf numFmtId="0" fontId="1" fillId="5" borderId="4" xfId="0" applyFont="1" applyFill="1" applyBorder="1" applyAlignment="1">
      <alignment horizontal="center"/>
    </xf>
    <xf numFmtId="0" fontId="1" fillId="5" borderId="5" xfId="0" applyFont="1" applyFill="1" applyBorder="1" applyAlignment="1">
      <alignment horizontal="center"/>
    </xf>
    <xf numFmtId="0" fontId="1" fillId="5" borderId="2" xfId="0" applyFont="1" applyFill="1" applyBorder="1" applyAlignment="1">
      <alignment horizontal="center"/>
    </xf>
    <xf numFmtId="0" fontId="3" fillId="6" borderId="0" xfId="0" applyFont="1" applyFill="1" applyAlignment="1">
      <alignment horizontal="left"/>
    </xf>
    <xf numFmtId="0" fontId="32" fillId="0" borderId="14" xfId="0" applyFont="1" applyBorder="1" applyAlignment="1">
      <alignment horizontal="left" vertical="top" wrapText="1"/>
    </xf>
    <xf numFmtId="0" fontId="32" fillId="0" borderId="15" xfId="0" applyFont="1" applyBorder="1" applyAlignment="1">
      <alignment horizontal="left" vertical="top" wrapText="1"/>
    </xf>
    <xf numFmtId="0" fontId="32" fillId="0" borderId="12" xfId="0" applyFont="1" applyBorder="1" applyAlignment="1">
      <alignment horizontal="left" vertical="top" wrapText="1"/>
    </xf>
    <xf numFmtId="0" fontId="32" fillId="0" borderId="0" xfId="0" applyFont="1" applyBorder="1" applyAlignment="1">
      <alignment horizontal="left" vertical="top" wrapText="1"/>
    </xf>
    <xf numFmtId="0" fontId="32" fillId="0" borderId="11" xfId="0" applyFont="1" applyBorder="1" applyAlignment="1">
      <alignment horizontal="left" vertical="top" wrapText="1"/>
    </xf>
    <xf numFmtId="0" fontId="32" fillId="0" borderId="10" xfId="0" applyFont="1" applyBorder="1" applyAlignment="1">
      <alignment horizontal="left" vertical="top" wrapText="1"/>
    </xf>
    <xf numFmtId="0" fontId="3" fillId="11" borderId="4" xfId="0" applyFont="1" applyFill="1" applyBorder="1" applyAlignment="1">
      <alignment horizontal="left"/>
    </xf>
    <xf numFmtId="0" fontId="3" fillId="11" borderId="5" xfId="0" applyFont="1" applyFill="1" applyBorder="1" applyAlignment="1">
      <alignment horizontal="left"/>
    </xf>
    <xf numFmtId="0" fontId="3" fillId="11" borderId="2" xfId="0" applyFont="1" applyFill="1" applyBorder="1" applyAlignment="1">
      <alignment horizontal="left"/>
    </xf>
    <xf numFmtId="0" fontId="3" fillId="11" borderId="1" xfId="0" applyFont="1" applyFill="1" applyBorder="1" applyAlignment="1">
      <alignment horizontal="left" wrapText="1"/>
    </xf>
    <xf numFmtId="0" fontId="3" fillId="11" borderId="4" xfId="0" applyFont="1" applyFill="1" applyBorder="1" applyAlignment="1">
      <alignment horizontal="left" wrapText="1"/>
    </xf>
    <xf numFmtId="0" fontId="1" fillId="0" borderId="13" xfId="0" applyFont="1" applyBorder="1" applyAlignment="1">
      <alignment horizontal="left"/>
    </xf>
    <xf numFmtId="0" fontId="1" fillId="0" borderId="0" xfId="0" applyFont="1" applyBorder="1" applyAlignment="1">
      <alignment horizontal="left"/>
    </xf>
    <xf numFmtId="0" fontId="1" fillId="2" borderId="1" xfId="0" applyFont="1" applyFill="1" applyBorder="1" applyAlignment="1">
      <alignment horizontal="center" vertical="center"/>
    </xf>
    <xf numFmtId="0" fontId="34" fillId="0" borderId="0" xfId="0" applyFont="1" applyAlignment="1">
      <alignment horizontal="center"/>
    </xf>
    <xf numFmtId="0" fontId="7" fillId="0" borderId="1" xfId="0" applyFont="1" applyBorder="1" applyAlignment="1">
      <alignment horizontal="center"/>
    </xf>
    <xf numFmtId="0" fontId="7" fillId="14" borderId="6" xfId="0" applyFont="1" applyFill="1" applyBorder="1" applyAlignment="1">
      <alignment horizontal="center" vertical="center" wrapText="1"/>
    </xf>
    <xf numFmtId="0" fontId="7" fillId="14" borderId="3"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0" fillId="19" borderId="4" xfId="0" applyFill="1" applyBorder="1" applyAlignment="1">
      <alignment horizontal="center"/>
    </xf>
    <xf numFmtId="0" fontId="0" fillId="19" borderId="5" xfId="0" applyFill="1" applyBorder="1" applyAlignment="1">
      <alignment horizontal="center"/>
    </xf>
    <xf numFmtId="0" fontId="0" fillId="19" borderId="2" xfId="0" applyFill="1" applyBorder="1" applyAlignment="1">
      <alignment horizontal="center"/>
    </xf>
    <xf numFmtId="0" fontId="0" fillId="0" borderId="6" xfId="0" applyBorder="1" applyAlignment="1">
      <alignment horizontal="right"/>
    </xf>
    <xf numFmtId="0" fontId="0" fillId="0" borderId="3" xfId="0" applyBorder="1" applyAlignment="1">
      <alignment horizontal="right"/>
    </xf>
    <xf numFmtId="0" fontId="0" fillId="0" borderId="7" xfId="0" applyBorder="1" applyAlignment="1">
      <alignment horizontal="right"/>
    </xf>
    <xf numFmtId="43" fontId="0" fillId="0" borderId="6" xfId="1" applyFont="1" applyBorder="1" applyAlignment="1">
      <alignment horizontal="center"/>
    </xf>
    <xf numFmtId="43" fontId="0" fillId="0" borderId="7" xfId="1" applyFont="1" applyBorder="1" applyAlignment="1">
      <alignment horizontal="center"/>
    </xf>
    <xf numFmtId="43" fontId="0" fillId="0" borderId="3" xfId="1" applyFont="1" applyBorder="1" applyAlignment="1">
      <alignment horizontal="center"/>
    </xf>
    <xf numFmtId="0" fontId="1" fillId="7" borderId="1" xfId="0" applyFont="1" applyFill="1" applyBorder="1" applyAlignment="1">
      <alignment horizontal="center" wrapText="1"/>
    </xf>
    <xf numFmtId="0" fontId="33" fillId="0" borderId="9" xfId="0" applyFont="1" applyBorder="1" applyAlignment="1">
      <alignment horizontal="center" wrapText="1"/>
    </xf>
    <xf numFmtId="0" fontId="0" fillId="0" borderId="6" xfId="0" applyBorder="1"/>
    <xf numFmtId="0" fontId="0" fillId="0" borderId="7" xfId="0" applyBorder="1"/>
    <xf numFmtId="0" fontId="0" fillId="0" borderId="3" xfId="0" applyBorder="1"/>
    <xf numFmtId="164" fontId="0" fillId="0" borderId="6" xfId="1" applyNumberFormat="1" applyFont="1" applyBorder="1"/>
    <xf numFmtId="164" fontId="0" fillId="0" borderId="7" xfId="1" applyNumberFormat="1" applyFont="1" applyBorder="1"/>
    <xf numFmtId="164" fontId="0" fillId="0" borderId="3" xfId="1" applyNumberFormat="1" applyFont="1" applyBorder="1"/>
    <xf numFmtId="0" fontId="1" fillId="5" borderId="4" xfId="0" applyFont="1" applyFill="1" applyBorder="1" applyAlignment="1">
      <alignment horizontal="center" wrapText="1"/>
    </xf>
    <xf numFmtId="0" fontId="1" fillId="5" borderId="5" xfId="0" applyFont="1" applyFill="1" applyBorder="1" applyAlignment="1">
      <alignment horizontal="center" wrapText="1"/>
    </xf>
    <xf numFmtId="0" fontId="1" fillId="5" borderId="2" xfId="0" applyFont="1" applyFill="1" applyBorder="1" applyAlignment="1">
      <alignment horizontal="center" wrapText="1"/>
    </xf>
    <xf numFmtId="0" fontId="1" fillId="16" borderId="0" xfId="0" applyFont="1" applyFill="1" applyBorder="1" applyAlignment="1">
      <alignment horizontal="center"/>
    </xf>
    <xf numFmtId="0" fontId="32" fillId="0" borderId="0" xfId="0" applyFont="1" applyAlignment="1">
      <alignment horizontal="left" wrapText="1"/>
    </xf>
    <xf numFmtId="0" fontId="32" fillId="0" borderId="9" xfId="0" applyFont="1" applyBorder="1" applyAlignment="1">
      <alignment horizontal="left" wrapText="1"/>
    </xf>
    <xf numFmtId="0" fontId="1" fillId="8" borderId="1" xfId="0" applyFont="1" applyFill="1" applyBorder="1" applyAlignment="1">
      <alignment horizontal="center"/>
    </xf>
    <xf numFmtId="0" fontId="0" fillId="0" borderId="6"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1" fillId="0" borderId="4" xfId="0" applyFont="1" applyBorder="1" applyAlignment="1">
      <alignment horizontal="center"/>
    </xf>
    <xf numFmtId="0" fontId="1" fillId="0" borderId="2" xfId="0" applyFont="1" applyBorder="1" applyAlignment="1">
      <alignment horizontal="center"/>
    </xf>
    <xf numFmtId="0" fontId="1" fillId="0" borderId="1" xfId="0" applyFont="1" applyBorder="1" applyAlignment="1">
      <alignment horizontal="center"/>
    </xf>
    <xf numFmtId="0" fontId="1" fillId="9" borderId="1" xfId="0" applyFont="1" applyFill="1" applyBorder="1" applyAlignment="1">
      <alignment horizontal="center"/>
    </xf>
    <xf numFmtId="0" fontId="1" fillId="9" borderId="4" xfId="0" applyFont="1" applyFill="1" applyBorder="1" applyAlignment="1">
      <alignment horizontal="center"/>
    </xf>
    <xf numFmtId="0" fontId="1" fillId="9" borderId="2" xfId="0" applyFont="1" applyFill="1" applyBorder="1" applyAlignment="1">
      <alignment horizontal="center"/>
    </xf>
    <xf numFmtId="0" fontId="0" fillId="0" borderId="6" xfId="0" applyBorder="1" applyAlignment="1">
      <alignment horizontal="left" vertical="top" wrapText="1"/>
    </xf>
    <xf numFmtId="0" fontId="0" fillId="0" borderId="3" xfId="0" applyBorder="1" applyAlignment="1">
      <alignment horizontal="left" vertical="top" wrapText="1"/>
    </xf>
    <xf numFmtId="0" fontId="1" fillId="8" borderId="8" xfId="0" applyFont="1" applyFill="1" applyBorder="1" applyAlignment="1">
      <alignment horizontal="center"/>
    </xf>
    <xf numFmtId="0" fontId="1" fillId="8" borderId="9" xfId="0" applyFont="1" applyFill="1" applyBorder="1" applyAlignment="1">
      <alignment horizontal="center"/>
    </xf>
    <xf numFmtId="0" fontId="32" fillId="0" borderId="14" xfId="0" applyFont="1" applyBorder="1" applyAlignment="1">
      <alignment horizontal="left" wrapText="1"/>
    </xf>
    <xf numFmtId="0" fontId="32" fillId="0" borderId="15" xfId="0" applyFont="1" applyBorder="1" applyAlignment="1">
      <alignment horizontal="left" wrapText="1"/>
    </xf>
    <xf numFmtId="0" fontId="32" fillId="0" borderId="12" xfId="0" applyFont="1" applyBorder="1" applyAlignment="1">
      <alignment horizontal="left" wrapText="1"/>
    </xf>
    <xf numFmtId="0" fontId="32" fillId="0" borderId="8" xfId="0" applyFont="1" applyBorder="1" applyAlignment="1">
      <alignment horizontal="left" wrapText="1"/>
    </xf>
    <xf numFmtId="0" fontId="32" fillId="0" borderId="10" xfId="0" applyFont="1" applyBorder="1" applyAlignment="1">
      <alignment horizontal="left" wrapText="1"/>
    </xf>
    <xf numFmtId="0" fontId="1" fillId="8" borderId="6" xfId="0" applyFont="1" applyFill="1" applyBorder="1" applyAlignment="1">
      <alignment horizontal="center"/>
    </xf>
    <xf numFmtId="0" fontId="0" fillId="15" borderId="6" xfId="0" applyFill="1" applyBorder="1" applyAlignment="1">
      <alignment horizontal="center" vertical="top" wrapText="1"/>
    </xf>
    <xf numFmtId="0" fontId="0" fillId="15" borderId="7" xfId="0" applyFill="1" applyBorder="1" applyAlignment="1">
      <alignment horizontal="center" vertical="top" wrapText="1"/>
    </xf>
    <xf numFmtId="0" fontId="0" fillId="15" borderId="3" xfId="0" applyFill="1" applyBorder="1" applyAlignment="1">
      <alignment horizontal="center" vertical="top" wrapText="1"/>
    </xf>
    <xf numFmtId="0" fontId="31" fillId="0" borderId="6" xfId="0" applyFont="1" applyBorder="1" applyAlignment="1">
      <alignment horizontal="center" vertical="top" textRotation="180" wrapText="1"/>
    </xf>
    <xf numFmtId="0" fontId="31" fillId="0" borderId="7" xfId="0" applyFont="1" applyBorder="1" applyAlignment="1">
      <alignment horizontal="center" vertical="top" textRotation="180" wrapText="1"/>
    </xf>
    <xf numFmtId="0" fontId="31" fillId="0" borderId="3" xfId="0" applyFont="1" applyBorder="1" applyAlignment="1">
      <alignment horizontal="center" vertical="top" textRotation="180" wrapText="1"/>
    </xf>
    <xf numFmtId="0" fontId="1" fillId="19" borderId="1" xfId="0" applyFont="1" applyFill="1" applyBorder="1" applyAlignment="1">
      <alignment horizontal="center"/>
    </xf>
    <xf numFmtId="0" fontId="1" fillId="17" borderId="1" xfId="0" applyFont="1" applyFill="1" applyBorder="1" applyAlignment="1">
      <alignment horizontal="center"/>
    </xf>
    <xf numFmtId="0" fontId="1" fillId="13" borderId="1" xfId="0" applyFont="1" applyFill="1" applyBorder="1" applyAlignment="1">
      <alignment horizontal="center"/>
    </xf>
    <xf numFmtId="0" fontId="1" fillId="13" borderId="4" xfId="0" applyFont="1" applyFill="1" applyBorder="1" applyAlignment="1">
      <alignment horizontal="center"/>
    </xf>
    <xf numFmtId="0" fontId="1" fillId="13" borderId="5" xfId="0" applyFont="1" applyFill="1" applyBorder="1" applyAlignment="1">
      <alignment horizontal="center"/>
    </xf>
    <xf numFmtId="0" fontId="1" fillId="13" borderId="2" xfId="0" applyFont="1" applyFill="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7"/>
  <sheetViews>
    <sheetView topLeftCell="A45" workbookViewId="0">
      <pane xSplit="1" ySplit="5" topLeftCell="B50" activePane="bottomRight" state="frozen"/>
      <selection activeCell="A45" sqref="A45"/>
      <selection pane="topRight" activeCell="B45" sqref="B45"/>
      <selection pane="bottomLeft" activeCell="A50" sqref="A50"/>
      <selection pane="bottomRight" activeCell="A45" sqref="A45"/>
    </sheetView>
  </sheetViews>
  <sheetFormatPr defaultRowHeight="15"/>
  <cols>
    <col min="1" max="1" width="62.140625" style="68" customWidth="1"/>
    <col min="2" max="13" width="8.85546875" customWidth="1"/>
    <col min="14" max="14" width="28.28515625" customWidth="1"/>
  </cols>
  <sheetData>
    <row r="1" spans="1:6" ht="30">
      <c r="A1" s="192" t="s">
        <v>12</v>
      </c>
      <c r="B1" s="10"/>
      <c r="C1" s="10"/>
      <c r="D1" s="10"/>
    </row>
    <row r="2" spans="1:6">
      <c r="A2" s="70" t="s">
        <v>4</v>
      </c>
      <c r="B2" s="1"/>
      <c r="C2" s="1"/>
      <c r="D2" s="1"/>
      <c r="E2" s="1"/>
      <c r="F2" s="1"/>
    </row>
    <row r="3" spans="1:6">
      <c r="A3" s="323" t="s">
        <v>5</v>
      </c>
      <c r="B3" s="324"/>
      <c r="C3" s="324"/>
      <c r="D3" s="324"/>
      <c r="E3" s="324"/>
      <c r="F3" s="325"/>
    </row>
    <row r="4" spans="1:6">
      <c r="A4" s="323" t="s">
        <v>123</v>
      </c>
      <c r="B4" s="324"/>
      <c r="C4" s="324"/>
      <c r="D4" s="324"/>
      <c r="E4" s="324"/>
      <c r="F4" s="325"/>
    </row>
    <row r="5" spans="1:6">
      <c r="A5" s="184" t="s">
        <v>192</v>
      </c>
      <c r="B5" s="49"/>
      <c r="C5" s="49"/>
      <c r="D5" s="49"/>
      <c r="E5" s="49"/>
      <c r="F5" s="50"/>
    </row>
    <row r="6" spans="1:6">
      <c r="A6" s="323" t="s">
        <v>124</v>
      </c>
      <c r="B6" s="324"/>
      <c r="C6" s="324"/>
      <c r="D6" s="324"/>
      <c r="E6" s="324"/>
      <c r="F6" s="325"/>
    </row>
    <row r="7" spans="1:6">
      <c r="A7" s="323" t="s">
        <v>23</v>
      </c>
      <c r="B7" s="324"/>
      <c r="C7" s="324"/>
      <c r="D7" s="324"/>
      <c r="E7" s="324"/>
      <c r="F7" s="325"/>
    </row>
    <row r="8" spans="1:6" ht="27.6" customHeight="1">
      <c r="A8" s="331" t="s">
        <v>18</v>
      </c>
      <c r="B8" s="331"/>
      <c r="C8" s="331"/>
      <c r="D8" s="331"/>
      <c r="E8" s="331"/>
      <c r="F8" s="331"/>
    </row>
    <row r="9" spans="1:6">
      <c r="A9" s="323" t="s">
        <v>6</v>
      </c>
      <c r="B9" s="324"/>
      <c r="C9" s="324"/>
      <c r="D9" s="324"/>
      <c r="E9" s="324"/>
      <c r="F9" s="325"/>
    </row>
    <row r="10" spans="1:6">
      <c r="A10" s="323" t="s">
        <v>125</v>
      </c>
      <c r="B10" s="324"/>
      <c r="C10" s="324"/>
      <c r="D10" s="324"/>
      <c r="E10" s="324"/>
      <c r="F10" s="325"/>
    </row>
    <row r="11" spans="1:6">
      <c r="A11" s="323" t="s">
        <v>126</v>
      </c>
      <c r="B11" s="324"/>
      <c r="C11" s="324"/>
      <c r="D11" s="324"/>
      <c r="E11" s="324"/>
      <c r="F11" s="325"/>
    </row>
    <row r="12" spans="1:6">
      <c r="A12" s="323" t="s">
        <v>27</v>
      </c>
      <c r="B12" s="324"/>
      <c r="C12" s="324"/>
      <c r="D12" s="324"/>
      <c r="E12" s="324"/>
      <c r="F12" s="325"/>
    </row>
    <row r="13" spans="1:6" ht="27" customHeight="1">
      <c r="A13" s="326" t="s">
        <v>19</v>
      </c>
      <c r="B13" s="326"/>
      <c r="C13" s="326"/>
      <c r="D13" s="326"/>
      <c r="E13" s="326"/>
      <c r="F13" s="326"/>
    </row>
    <row r="14" spans="1:6">
      <c r="A14" s="320" t="s">
        <v>193</v>
      </c>
      <c r="B14" s="321"/>
      <c r="C14" s="321"/>
      <c r="D14" s="321"/>
      <c r="E14" s="321"/>
      <c r="F14" s="322"/>
    </row>
    <row r="15" spans="1:6" ht="29.45" customHeight="1">
      <c r="A15" s="320" t="s">
        <v>29</v>
      </c>
      <c r="B15" s="321"/>
      <c r="C15" s="321"/>
      <c r="D15" s="321"/>
      <c r="E15" s="321"/>
      <c r="F15" s="322"/>
    </row>
    <row r="16" spans="1:6">
      <c r="A16" s="323" t="s">
        <v>127</v>
      </c>
      <c r="B16" s="324"/>
      <c r="C16" s="324"/>
      <c r="D16" s="324"/>
      <c r="E16" s="324"/>
      <c r="F16" s="325"/>
    </row>
    <row r="17" spans="1:6" ht="30">
      <c r="A17" s="70" t="s">
        <v>28</v>
      </c>
      <c r="B17" s="1"/>
      <c r="C17" s="1"/>
      <c r="D17" s="1"/>
      <c r="E17" s="1"/>
      <c r="F17" s="1"/>
    </row>
    <row r="18" spans="1:6" ht="29.45" customHeight="1">
      <c r="A18" s="320" t="s">
        <v>26</v>
      </c>
      <c r="B18" s="321"/>
      <c r="C18" s="321"/>
      <c r="D18" s="321"/>
      <c r="E18" s="321"/>
      <c r="F18" s="322"/>
    </row>
    <row r="19" spans="1:6">
      <c r="A19" s="323" t="s">
        <v>7</v>
      </c>
      <c r="B19" s="324"/>
      <c r="C19" s="324"/>
      <c r="D19" s="324"/>
      <c r="E19" s="324"/>
      <c r="F19" s="325"/>
    </row>
    <row r="20" spans="1:6">
      <c r="A20" s="317" t="s">
        <v>8</v>
      </c>
      <c r="B20" s="318"/>
      <c r="C20" s="318"/>
      <c r="D20" s="318"/>
      <c r="E20" s="318"/>
      <c r="F20" s="319"/>
    </row>
    <row r="21" spans="1:6">
      <c r="A21" s="320" t="s">
        <v>194</v>
      </c>
      <c r="B21" s="321"/>
      <c r="C21" s="321"/>
      <c r="D21" s="321"/>
      <c r="E21" s="321"/>
      <c r="F21" s="322"/>
    </row>
    <row r="22" spans="1:6" ht="30.6" customHeight="1">
      <c r="A22" s="320" t="s">
        <v>20</v>
      </c>
      <c r="B22" s="321"/>
      <c r="C22" s="321"/>
      <c r="D22" s="321"/>
      <c r="E22" s="321"/>
      <c r="F22" s="322"/>
    </row>
    <row r="23" spans="1:6">
      <c r="A23" s="323" t="s">
        <v>15</v>
      </c>
      <c r="B23" s="324"/>
      <c r="C23" s="324"/>
      <c r="D23" s="324"/>
      <c r="E23" s="324"/>
      <c r="F23" s="325"/>
    </row>
    <row r="24" spans="1:6">
      <c r="A24" s="323" t="s">
        <v>17</v>
      </c>
      <c r="B24" s="324"/>
      <c r="C24" s="324"/>
      <c r="D24" s="324"/>
      <c r="E24" s="324"/>
      <c r="F24" s="325"/>
    </row>
    <row r="25" spans="1:6">
      <c r="A25" s="323" t="s">
        <v>16</v>
      </c>
      <c r="B25" s="324"/>
      <c r="C25" s="324"/>
      <c r="D25" s="324"/>
      <c r="E25" s="324"/>
      <c r="F25" s="325"/>
    </row>
    <row r="26" spans="1:6">
      <c r="A26" s="323" t="s">
        <v>21</v>
      </c>
      <c r="B26" s="324"/>
      <c r="C26" s="324"/>
      <c r="D26" s="324"/>
      <c r="E26" s="324"/>
      <c r="F26" s="325"/>
    </row>
    <row r="27" spans="1:6">
      <c r="A27" s="184" t="s">
        <v>128</v>
      </c>
      <c r="B27" s="28"/>
      <c r="C27" s="28"/>
      <c r="D27" s="28"/>
      <c r="E27" s="28"/>
      <c r="F27" s="29"/>
    </row>
    <row r="28" spans="1:6">
      <c r="A28" s="323" t="s">
        <v>25</v>
      </c>
      <c r="B28" s="324"/>
      <c r="C28" s="324"/>
      <c r="D28" s="324"/>
      <c r="E28" s="324"/>
      <c r="F28" s="325"/>
    </row>
    <row r="29" spans="1:6">
      <c r="A29" s="70" t="s">
        <v>129</v>
      </c>
      <c r="B29" s="1"/>
      <c r="C29" s="1"/>
      <c r="D29" s="1"/>
      <c r="E29" s="1"/>
      <c r="F29" s="1"/>
    </row>
    <row r="30" spans="1:6">
      <c r="A30" s="70" t="s">
        <v>130</v>
      </c>
      <c r="B30" s="1"/>
      <c r="C30" s="1"/>
      <c r="D30" s="1"/>
      <c r="E30" s="1"/>
      <c r="F30" s="1"/>
    </row>
    <row r="31" spans="1:6">
      <c r="A31" s="70" t="s">
        <v>195</v>
      </c>
      <c r="B31" s="1"/>
      <c r="C31" s="1"/>
      <c r="D31" s="1"/>
      <c r="E31" s="1"/>
      <c r="F31" s="1"/>
    </row>
    <row r="32" spans="1:6">
      <c r="A32" s="70"/>
      <c r="B32" s="1"/>
      <c r="C32" s="1"/>
      <c r="D32" s="1"/>
      <c r="E32" s="1"/>
      <c r="F32" s="1"/>
    </row>
    <row r="33" spans="1:12" ht="30">
      <c r="A33" s="188" t="s">
        <v>11</v>
      </c>
      <c r="B33" s="11"/>
      <c r="C33" s="11"/>
      <c r="D33" s="11"/>
      <c r="E33" s="11"/>
      <c r="F33" s="11"/>
    </row>
    <row r="34" spans="1:12">
      <c r="A34" s="193" t="s">
        <v>9</v>
      </c>
      <c r="B34" s="1"/>
      <c r="C34" s="1"/>
      <c r="D34" s="1"/>
      <c r="E34" s="1"/>
      <c r="F34" s="1"/>
    </row>
    <row r="35" spans="1:12">
      <c r="A35" s="70" t="s">
        <v>2</v>
      </c>
      <c r="B35" s="1"/>
      <c r="C35" s="1"/>
      <c r="D35" s="1"/>
      <c r="E35" s="1"/>
      <c r="F35" s="1"/>
    </row>
    <row r="36" spans="1:12">
      <c r="A36" s="70" t="s">
        <v>3</v>
      </c>
      <c r="B36" s="1"/>
      <c r="C36" s="1"/>
      <c r="D36" s="1"/>
      <c r="E36" s="1"/>
      <c r="F36" s="1"/>
    </row>
    <row r="37" spans="1:12">
      <c r="A37" s="70" t="s">
        <v>134</v>
      </c>
      <c r="B37" s="1"/>
      <c r="C37" s="1"/>
      <c r="D37" s="1"/>
      <c r="E37" s="1"/>
      <c r="F37" s="1"/>
    </row>
    <row r="38" spans="1:12" ht="30">
      <c r="A38" s="70" t="s">
        <v>131</v>
      </c>
      <c r="B38" s="1"/>
      <c r="C38" s="1"/>
      <c r="D38" s="1"/>
      <c r="E38" s="1"/>
      <c r="F38" s="1"/>
    </row>
    <row r="39" spans="1:12">
      <c r="A39" s="70" t="s">
        <v>10</v>
      </c>
      <c r="B39" s="1"/>
      <c r="C39" s="1"/>
      <c r="D39" s="1"/>
      <c r="E39" s="1"/>
      <c r="F39" s="1"/>
    </row>
    <row r="40" spans="1:12">
      <c r="A40" s="70" t="s">
        <v>13</v>
      </c>
      <c r="B40" s="1"/>
      <c r="C40" s="1"/>
      <c r="D40" s="1"/>
      <c r="E40" s="1"/>
      <c r="F40" s="1"/>
    </row>
    <row r="41" spans="1:12">
      <c r="A41" s="70" t="s">
        <v>132</v>
      </c>
      <c r="B41" s="1"/>
      <c r="C41" s="1"/>
      <c r="D41" s="1"/>
      <c r="E41" s="1"/>
      <c r="F41" s="1"/>
    </row>
    <row r="42" spans="1:12">
      <c r="A42" s="70" t="s">
        <v>14</v>
      </c>
      <c r="B42" s="1"/>
      <c r="C42" s="1"/>
      <c r="D42" s="1"/>
      <c r="E42" s="1"/>
      <c r="F42" s="1"/>
    </row>
    <row r="43" spans="1:12">
      <c r="A43" s="70" t="s">
        <v>22</v>
      </c>
      <c r="B43" s="1"/>
      <c r="C43" s="1"/>
      <c r="D43" s="1"/>
      <c r="E43" s="1"/>
      <c r="F43" s="1"/>
    </row>
    <row r="44" spans="1:12">
      <c r="A44" s="70" t="s">
        <v>133</v>
      </c>
      <c r="B44" s="1"/>
      <c r="C44" s="1"/>
      <c r="D44" s="1"/>
      <c r="E44" s="1"/>
      <c r="F44" s="1"/>
    </row>
    <row r="45" spans="1:12">
      <c r="A45" s="70" t="s">
        <v>24</v>
      </c>
      <c r="B45" s="1"/>
      <c r="C45" s="1"/>
      <c r="D45" s="1"/>
      <c r="E45" s="1"/>
      <c r="F45" s="1"/>
    </row>
    <row r="46" spans="1:12">
      <c r="A46" s="70"/>
      <c r="B46" s="1"/>
      <c r="C46" s="1"/>
      <c r="D46" s="1"/>
      <c r="E46" s="1"/>
      <c r="F46" s="1"/>
      <c r="G46" s="327" t="s">
        <v>700</v>
      </c>
      <c r="H46" s="328"/>
      <c r="I46" s="328"/>
      <c r="J46" s="328"/>
      <c r="K46" s="328"/>
      <c r="L46" s="328"/>
    </row>
    <row r="47" spans="1:12">
      <c r="A47" s="70"/>
      <c r="B47" s="1"/>
      <c r="C47" s="1"/>
      <c r="D47" s="1"/>
      <c r="E47" s="1"/>
      <c r="F47" s="1"/>
      <c r="G47" s="327"/>
      <c r="H47" s="328"/>
      <c r="I47" s="328"/>
      <c r="J47" s="328"/>
      <c r="K47" s="328"/>
      <c r="L47" s="328"/>
    </row>
    <row r="48" spans="1:12">
      <c r="A48" s="194" t="s">
        <v>398</v>
      </c>
      <c r="B48" s="185"/>
      <c r="C48" s="185"/>
      <c r="D48" s="185"/>
      <c r="E48" s="185"/>
      <c r="F48" s="185"/>
      <c r="G48" s="329"/>
      <c r="H48" s="330"/>
      <c r="I48" s="330"/>
      <c r="J48" s="330"/>
      <c r="K48" s="330"/>
      <c r="L48" s="330"/>
    </row>
    <row r="49" spans="1:13">
      <c r="A49" s="70"/>
      <c r="B49" s="311" t="s">
        <v>630</v>
      </c>
      <c r="C49" s="312"/>
      <c r="D49" s="312"/>
      <c r="E49" s="312"/>
      <c r="F49" s="312"/>
      <c r="G49" s="312"/>
      <c r="H49" s="312"/>
      <c r="I49" s="312"/>
      <c r="J49" s="312"/>
      <c r="K49" s="312"/>
      <c r="L49" s="312"/>
      <c r="M49" s="313"/>
    </row>
    <row r="50" spans="1:13" s="3" customFormat="1">
      <c r="A50" s="195" t="s">
        <v>629</v>
      </c>
      <c r="B50" s="131">
        <v>2004</v>
      </c>
      <c r="C50" s="131">
        <v>2005</v>
      </c>
      <c r="D50" s="131">
        <v>2006</v>
      </c>
      <c r="E50" s="131">
        <v>2007</v>
      </c>
      <c r="F50" s="131">
        <v>2008</v>
      </c>
      <c r="G50" s="131">
        <v>2009</v>
      </c>
      <c r="H50" s="131">
        <v>2010</v>
      </c>
      <c r="I50" s="131">
        <v>2011</v>
      </c>
      <c r="J50" s="131">
        <v>2012</v>
      </c>
      <c r="K50" s="131">
        <v>2013</v>
      </c>
      <c r="L50" s="131">
        <v>2014</v>
      </c>
      <c r="M50" s="131">
        <v>2015</v>
      </c>
    </row>
    <row r="51" spans="1:13" s="45" customFormat="1" ht="30">
      <c r="A51" s="196" t="s">
        <v>118</v>
      </c>
      <c r="B51" s="132" t="s">
        <v>399</v>
      </c>
      <c r="C51" s="132" t="s">
        <v>399</v>
      </c>
      <c r="D51" s="132" t="s">
        <v>399</v>
      </c>
      <c r="E51" s="132" t="s">
        <v>399</v>
      </c>
      <c r="F51" s="132">
        <v>4586</v>
      </c>
      <c r="G51" s="132">
        <v>9632</v>
      </c>
      <c r="H51" s="132">
        <v>12321</v>
      </c>
      <c r="I51" s="132">
        <v>8821</v>
      </c>
      <c r="J51" s="132">
        <v>15438</v>
      </c>
      <c r="K51" s="132">
        <v>22273</v>
      </c>
      <c r="L51" s="132">
        <v>27443</v>
      </c>
      <c r="M51" s="132">
        <v>17844</v>
      </c>
    </row>
    <row r="52" spans="1:13" s="45" customFormat="1">
      <c r="A52" s="196" t="s">
        <v>119</v>
      </c>
      <c r="B52" s="191" t="s">
        <v>399</v>
      </c>
      <c r="C52" s="132" t="s">
        <v>399</v>
      </c>
      <c r="D52" s="132" t="s">
        <v>399</v>
      </c>
      <c r="E52" s="132" t="s">
        <v>399</v>
      </c>
      <c r="F52" s="132">
        <v>905</v>
      </c>
      <c r="G52" s="132">
        <v>1555</v>
      </c>
      <c r="H52" s="132">
        <v>1892</v>
      </c>
      <c r="I52" s="132">
        <v>1583</v>
      </c>
      <c r="J52" s="132">
        <v>1728</v>
      </c>
      <c r="K52" s="132">
        <v>1804</v>
      </c>
      <c r="L52" s="132">
        <v>1907</v>
      </c>
      <c r="M52" s="132">
        <v>1043</v>
      </c>
    </row>
    <row r="53" spans="1:13">
      <c r="A53" s="197" t="s">
        <v>209</v>
      </c>
      <c r="B53" s="132">
        <v>735</v>
      </c>
      <c r="C53" s="132">
        <v>1697</v>
      </c>
      <c r="D53" s="132">
        <v>5491</v>
      </c>
      <c r="E53" s="132">
        <v>6310</v>
      </c>
      <c r="F53" s="132">
        <v>7142</v>
      </c>
      <c r="G53" s="132">
        <v>7865</v>
      </c>
      <c r="H53" s="132">
        <v>8491</v>
      </c>
      <c r="I53" s="132">
        <v>8922</v>
      </c>
      <c r="J53" s="132">
        <v>8947</v>
      </c>
      <c r="K53" s="132">
        <v>11739</v>
      </c>
      <c r="L53" s="132">
        <v>12080</v>
      </c>
      <c r="M53" s="132">
        <v>10552</v>
      </c>
    </row>
    <row r="54" spans="1:13">
      <c r="A54" s="70" t="s">
        <v>210</v>
      </c>
      <c r="B54" s="132">
        <v>149</v>
      </c>
      <c r="C54" s="132">
        <v>607</v>
      </c>
      <c r="D54" s="132">
        <v>1561</v>
      </c>
      <c r="E54" s="132">
        <v>3070</v>
      </c>
      <c r="F54" s="132">
        <v>4296</v>
      </c>
      <c r="G54" s="132">
        <v>5156</v>
      </c>
      <c r="H54" s="132">
        <v>5902</v>
      </c>
      <c r="I54" s="132">
        <v>6481</v>
      </c>
      <c r="J54" s="132">
        <v>7372</v>
      </c>
      <c r="K54" s="132">
        <v>8294</v>
      </c>
      <c r="L54" s="132">
        <v>8879</v>
      </c>
      <c r="M54" s="132">
        <v>10524</v>
      </c>
    </row>
    <row r="55" spans="1:13">
      <c r="A55" s="70" t="s">
        <v>211</v>
      </c>
      <c r="B55" s="132">
        <v>149</v>
      </c>
      <c r="C55" s="132">
        <v>458</v>
      </c>
      <c r="D55" s="132">
        <v>967</v>
      </c>
      <c r="E55" s="132">
        <v>1515</v>
      </c>
      <c r="F55" s="132">
        <v>1243</v>
      </c>
      <c r="G55" s="132">
        <v>1567</v>
      </c>
      <c r="H55" s="132">
        <v>1848</v>
      </c>
      <c r="I55" s="132">
        <v>1724</v>
      </c>
      <c r="J55" s="132">
        <v>2075</v>
      </c>
      <c r="K55" s="132">
        <v>1283</v>
      </c>
      <c r="L55" s="132">
        <v>1752</v>
      </c>
      <c r="M55" s="132">
        <v>781</v>
      </c>
    </row>
    <row r="56" spans="1:13" ht="30">
      <c r="A56" s="70" t="s">
        <v>212</v>
      </c>
      <c r="B56" s="132" t="s">
        <v>399</v>
      </c>
      <c r="C56" s="132" t="s">
        <v>399</v>
      </c>
      <c r="D56" s="132" t="s">
        <v>399</v>
      </c>
      <c r="E56" s="132" t="s">
        <v>399</v>
      </c>
      <c r="F56" s="132" t="s">
        <v>399</v>
      </c>
      <c r="G56" s="132" t="s">
        <v>399</v>
      </c>
      <c r="H56" s="132" t="s">
        <v>399</v>
      </c>
      <c r="I56" s="132" t="s">
        <v>399</v>
      </c>
      <c r="J56" s="132" t="s">
        <v>399</v>
      </c>
      <c r="K56" s="132" t="s">
        <v>399</v>
      </c>
      <c r="L56" s="132"/>
      <c r="M56" s="132"/>
    </row>
    <row r="57" spans="1:13">
      <c r="A57" s="70" t="s">
        <v>213</v>
      </c>
      <c r="B57" s="134" t="s">
        <v>400</v>
      </c>
      <c r="C57" s="135"/>
      <c r="D57" s="135"/>
      <c r="E57" s="135"/>
      <c r="F57" s="135"/>
      <c r="G57" s="135"/>
      <c r="H57" s="135"/>
      <c r="I57" s="135"/>
      <c r="J57" s="135"/>
      <c r="K57" s="135"/>
      <c r="L57" s="135"/>
      <c r="M57" s="136"/>
    </row>
    <row r="58" spans="1:13">
      <c r="A58" s="70" t="s">
        <v>214</v>
      </c>
      <c r="B58" s="134" t="s">
        <v>401</v>
      </c>
      <c r="C58" s="135"/>
      <c r="D58" s="135"/>
      <c r="E58" s="135"/>
      <c r="F58" s="135"/>
      <c r="G58" s="136"/>
      <c r="H58" s="132">
        <v>152</v>
      </c>
      <c r="I58" s="132">
        <v>433</v>
      </c>
      <c r="J58" s="132">
        <v>624</v>
      </c>
      <c r="K58" s="132">
        <v>503</v>
      </c>
      <c r="L58" s="132">
        <v>700</v>
      </c>
      <c r="M58" s="132">
        <v>853</v>
      </c>
    </row>
    <row r="59" spans="1:13">
      <c r="A59" s="70" t="s">
        <v>215</v>
      </c>
      <c r="B59" s="134" t="s">
        <v>401</v>
      </c>
      <c r="C59" s="135"/>
      <c r="D59" s="135"/>
      <c r="E59" s="135"/>
      <c r="F59" s="135"/>
      <c r="G59" s="136"/>
      <c r="H59" s="132">
        <v>0</v>
      </c>
      <c r="I59" s="132">
        <v>0</v>
      </c>
      <c r="J59" s="132">
        <v>0</v>
      </c>
      <c r="K59" s="132">
        <v>0</v>
      </c>
      <c r="L59" s="132">
        <v>0</v>
      </c>
      <c r="M59" s="132">
        <v>0</v>
      </c>
    </row>
    <row r="60" spans="1:13">
      <c r="A60" s="70" t="s">
        <v>216</v>
      </c>
      <c r="B60" s="134" t="s">
        <v>401</v>
      </c>
      <c r="C60" s="135"/>
      <c r="D60" s="135"/>
      <c r="E60" s="135"/>
      <c r="F60" s="135"/>
      <c r="G60" s="136"/>
      <c r="H60" s="132" t="s">
        <v>402</v>
      </c>
      <c r="I60" s="132" t="s">
        <v>402</v>
      </c>
      <c r="J60" s="137">
        <v>32</v>
      </c>
      <c r="K60" s="137">
        <v>29</v>
      </c>
      <c r="L60" s="137">
        <v>60</v>
      </c>
      <c r="M60" s="132"/>
    </row>
    <row r="61" spans="1:13">
      <c r="A61" s="70" t="s">
        <v>217</v>
      </c>
      <c r="B61" s="134" t="s">
        <v>401</v>
      </c>
      <c r="C61" s="135"/>
      <c r="D61" s="135"/>
      <c r="E61" s="135"/>
      <c r="F61" s="135"/>
      <c r="G61" s="136"/>
      <c r="H61" s="132" t="s">
        <v>402</v>
      </c>
      <c r="I61" s="132" t="s">
        <v>402</v>
      </c>
      <c r="J61" s="132" t="s">
        <v>402</v>
      </c>
      <c r="K61" s="132" t="s">
        <v>402</v>
      </c>
      <c r="L61" s="133">
        <v>37</v>
      </c>
      <c r="M61" s="132">
        <v>31</v>
      </c>
    </row>
    <row r="62" spans="1:13">
      <c r="A62" s="70" t="s">
        <v>218</v>
      </c>
      <c r="B62" s="314" t="s">
        <v>401</v>
      </c>
      <c r="C62" s="315"/>
      <c r="D62" s="315"/>
      <c r="E62" s="315"/>
      <c r="F62" s="315"/>
      <c r="G62" s="316"/>
      <c r="H62" s="132" t="s">
        <v>402</v>
      </c>
      <c r="I62" s="132" t="s">
        <v>402</v>
      </c>
      <c r="J62" s="132" t="s">
        <v>402</v>
      </c>
      <c r="K62" s="132" t="s">
        <v>402</v>
      </c>
      <c r="L62" s="132">
        <v>3</v>
      </c>
      <c r="M62" s="132">
        <v>1</v>
      </c>
    </row>
    <row r="63" spans="1:13">
      <c r="A63" s="198"/>
    </row>
    <row r="64" spans="1:13" hidden="1">
      <c r="A64" s="199" t="s">
        <v>397</v>
      </c>
    </row>
    <row r="65" spans="1:13" s="3" customFormat="1" hidden="1">
      <c r="A65" s="195" t="s">
        <v>1</v>
      </c>
      <c r="B65" s="5">
        <v>2004</v>
      </c>
      <c r="C65" s="5">
        <v>2005</v>
      </c>
      <c r="D65" s="5">
        <v>2006</v>
      </c>
      <c r="E65" s="5">
        <v>2007</v>
      </c>
      <c r="F65" s="5">
        <v>2008</v>
      </c>
      <c r="G65" s="8">
        <v>2009</v>
      </c>
      <c r="H65" s="5">
        <v>2010</v>
      </c>
      <c r="I65" s="5">
        <v>2011</v>
      </c>
      <c r="J65" s="5">
        <v>2012</v>
      </c>
      <c r="K65" s="5">
        <v>2013</v>
      </c>
      <c r="L65" s="5">
        <v>2014</v>
      </c>
      <c r="M65" s="5">
        <v>2015</v>
      </c>
    </row>
    <row r="66" spans="1:13" s="45" customFormat="1" ht="30" hidden="1">
      <c r="A66" s="196" t="s">
        <v>118</v>
      </c>
      <c r="B66" s="43"/>
      <c r="C66" s="43"/>
      <c r="D66" s="43"/>
      <c r="E66" s="43"/>
      <c r="F66" s="43"/>
      <c r="G66" s="44"/>
      <c r="H66" s="43"/>
      <c r="I66" s="43">
        <v>31696</v>
      </c>
      <c r="J66" s="43">
        <v>34840</v>
      </c>
      <c r="K66" s="43">
        <v>50766</v>
      </c>
      <c r="L66" s="43">
        <v>38362</v>
      </c>
      <c r="M66" s="43">
        <v>58804</v>
      </c>
    </row>
    <row r="67" spans="1:13" s="45" customFormat="1" hidden="1">
      <c r="A67" s="196" t="s">
        <v>119</v>
      </c>
      <c r="B67" s="43"/>
      <c r="C67" s="43"/>
      <c r="D67" s="43"/>
      <c r="E67" s="43"/>
      <c r="F67" s="43"/>
      <c r="G67" s="44"/>
      <c r="H67" s="43"/>
      <c r="I67" s="43">
        <v>3611</v>
      </c>
      <c r="J67" s="43">
        <v>3111</v>
      </c>
      <c r="K67" s="43">
        <v>3382</v>
      </c>
      <c r="L67" s="43">
        <v>2504</v>
      </c>
      <c r="M67" s="43">
        <v>2301</v>
      </c>
    </row>
    <row r="68" spans="1:13" hidden="1">
      <c r="A68" s="197" t="s">
        <v>135</v>
      </c>
      <c r="B68" s="9">
        <v>735</v>
      </c>
      <c r="C68" s="9">
        <v>1697</v>
      </c>
      <c r="D68" s="9">
        <v>3633</v>
      </c>
      <c r="E68" s="9">
        <v>6310</v>
      </c>
      <c r="F68" s="9">
        <v>8524</v>
      </c>
      <c r="G68" s="1">
        <v>11063</v>
      </c>
      <c r="H68" s="1">
        <v>13181</v>
      </c>
      <c r="I68" s="1">
        <v>16341</v>
      </c>
      <c r="J68" s="1">
        <v>17070</v>
      </c>
      <c r="K68" s="1">
        <v>21282</v>
      </c>
      <c r="L68" s="1">
        <v>22119</v>
      </c>
      <c r="M68" s="1">
        <v>20503</v>
      </c>
    </row>
    <row r="69" spans="1:13" hidden="1">
      <c r="A69" s="70" t="s">
        <v>115</v>
      </c>
      <c r="B69" s="1">
        <v>155</v>
      </c>
      <c r="C69" s="1">
        <v>637</v>
      </c>
      <c r="D69" s="1">
        <v>1684</v>
      </c>
      <c r="E69" s="1">
        <v>3342</v>
      </c>
      <c r="F69" s="1">
        <v>4583</v>
      </c>
      <c r="G69" s="1">
        <v>6229</v>
      </c>
      <c r="H69" s="1">
        <v>9229</v>
      </c>
      <c r="I69" s="1">
        <v>11576</v>
      </c>
      <c r="J69" s="1">
        <v>12551</v>
      </c>
      <c r="K69" s="1">
        <v>15092</v>
      </c>
      <c r="L69" s="1">
        <v>17556</v>
      </c>
      <c r="M69" s="1">
        <v>20342</v>
      </c>
    </row>
    <row r="70" spans="1:13" hidden="1">
      <c r="A70" s="70" t="s">
        <v>116</v>
      </c>
      <c r="B70" s="1">
        <v>150</v>
      </c>
      <c r="C70" s="1">
        <v>482</v>
      </c>
      <c r="D70" s="1">
        <v>1047</v>
      </c>
      <c r="E70" s="1">
        <v>1658</v>
      </c>
      <c r="F70" s="1">
        <v>1241</v>
      </c>
      <c r="G70" s="1">
        <v>1646</v>
      </c>
      <c r="H70" s="1">
        <v>3000</v>
      </c>
      <c r="I70" s="1">
        <v>4302</v>
      </c>
      <c r="J70" s="1">
        <v>4200</v>
      </c>
      <c r="K70" s="1">
        <v>3387</v>
      </c>
      <c r="L70" s="1">
        <v>3775</v>
      </c>
      <c r="M70" s="1">
        <v>3070</v>
      </c>
    </row>
    <row r="71" spans="1:13" ht="30" hidden="1">
      <c r="A71" s="70" t="s">
        <v>117</v>
      </c>
      <c r="B71" s="1">
        <v>0</v>
      </c>
      <c r="C71" s="1">
        <v>0</v>
      </c>
      <c r="D71" s="1">
        <v>0</v>
      </c>
      <c r="E71" s="1">
        <v>0</v>
      </c>
      <c r="F71" s="1">
        <v>0</v>
      </c>
      <c r="G71" s="1">
        <v>0</v>
      </c>
      <c r="H71" s="1">
        <v>0</v>
      </c>
      <c r="I71" s="1">
        <v>0</v>
      </c>
      <c r="J71" s="1">
        <v>0</v>
      </c>
      <c r="K71" s="1">
        <v>0</v>
      </c>
      <c r="L71" s="1">
        <v>0</v>
      </c>
      <c r="M71" s="1"/>
    </row>
    <row r="72" spans="1:13" hidden="1">
      <c r="A72" s="70" t="s">
        <v>120</v>
      </c>
      <c r="B72" s="1"/>
      <c r="C72" s="1"/>
      <c r="D72" s="1"/>
      <c r="E72" s="1"/>
      <c r="F72" s="1"/>
      <c r="G72" s="1"/>
      <c r="H72" s="1"/>
      <c r="I72" s="1"/>
      <c r="J72" s="1"/>
      <c r="K72" s="1"/>
      <c r="L72" s="1"/>
      <c r="M72" s="1"/>
    </row>
    <row r="73" spans="1:13" hidden="1">
      <c r="A73" s="70" t="s">
        <v>113</v>
      </c>
      <c r="B73" s="1">
        <v>0</v>
      </c>
      <c r="C73" s="1">
        <v>0</v>
      </c>
      <c r="D73" s="1">
        <v>0</v>
      </c>
      <c r="E73" s="1">
        <v>0</v>
      </c>
      <c r="F73" s="1">
        <v>0</v>
      </c>
      <c r="G73" s="1">
        <v>0</v>
      </c>
      <c r="H73" s="1">
        <v>0</v>
      </c>
      <c r="I73" s="1">
        <v>0</v>
      </c>
      <c r="J73" s="1"/>
      <c r="K73" s="1"/>
      <c r="L73" s="1">
        <v>1094</v>
      </c>
      <c r="M73" s="1">
        <v>1124</v>
      </c>
    </row>
    <row r="74" spans="1:13" hidden="1">
      <c r="A74" s="70" t="s">
        <v>136</v>
      </c>
      <c r="B74" s="1">
        <v>0</v>
      </c>
      <c r="C74" s="1">
        <v>0</v>
      </c>
      <c r="D74" s="1">
        <v>0</v>
      </c>
      <c r="E74" s="1">
        <v>0</v>
      </c>
      <c r="F74" s="1">
        <v>0</v>
      </c>
      <c r="G74" s="1">
        <v>0</v>
      </c>
      <c r="H74" s="1">
        <v>0</v>
      </c>
      <c r="I74" s="1">
        <v>0</v>
      </c>
      <c r="J74" s="1"/>
      <c r="K74" s="1"/>
      <c r="L74" s="1">
        <v>195</v>
      </c>
      <c r="M74" s="1">
        <v>126</v>
      </c>
    </row>
    <row r="75" spans="1:13" hidden="1">
      <c r="A75" s="70" t="s">
        <v>121</v>
      </c>
      <c r="B75" s="1">
        <v>0</v>
      </c>
      <c r="C75" s="1">
        <v>0</v>
      </c>
      <c r="D75" s="1">
        <v>0</v>
      </c>
      <c r="E75" s="1">
        <v>0</v>
      </c>
      <c r="F75" s="1">
        <v>0</v>
      </c>
      <c r="G75" s="1">
        <v>0</v>
      </c>
      <c r="H75" s="1">
        <v>0</v>
      </c>
      <c r="I75" s="1">
        <v>0</v>
      </c>
      <c r="J75" s="1"/>
      <c r="K75" s="1"/>
      <c r="L75" s="1"/>
      <c r="M75" s="1"/>
    </row>
    <row r="76" spans="1:13" hidden="1">
      <c r="A76" s="70" t="s">
        <v>114</v>
      </c>
      <c r="B76" s="1">
        <v>0</v>
      </c>
      <c r="C76" s="1">
        <v>0</v>
      </c>
      <c r="D76" s="1">
        <v>0</v>
      </c>
      <c r="E76" s="1">
        <v>0</v>
      </c>
      <c r="F76" s="1">
        <v>0</v>
      </c>
      <c r="G76" s="1">
        <v>0</v>
      </c>
      <c r="H76" s="1">
        <v>0</v>
      </c>
      <c r="I76" s="1">
        <v>0</v>
      </c>
      <c r="J76" s="1"/>
      <c r="K76" s="1"/>
      <c r="L76" s="1"/>
      <c r="M76" s="1"/>
    </row>
    <row r="77" spans="1:13" hidden="1">
      <c r="A77" s="70" t="s">
        <v>122</v>
      </c>
      <c r="B77" s="1">
        <v>0</v>
      </c>
      <c r="C77" s="1">
        <v>0</v>
      </c>
      <c r="D77" s="1">
        <v>0</v>
      </c>
      <c r="E77" s="1">
        <v>0</v>
      </c>
      <c r="F77" s="1">
        <v>0</v>
      </c>
      <c r="G77" s="1">
        <v>0</v>
      </c>
      <c r="H77" s="1">
        <v>0</v>
      </c>
      <c r="I77" s="1">
        <v>0</v>
      </c>
      <c r="J77" s="1"/>
      <c r="K77" s="1"/>
      <c r="L77" s="1"/>
      <c r="M77" s="1"/>
    </row>
  </sheetData>
  <mergeCells count="26">
    <mergeCell ref="G46:L48"/>
    <mergeCell ref="A22:F22"/>
    <mergeCell ref="A18:F18"/>
    <mergeCell ref="A10:F10"/>
    <mergeCell ref="A3:F3"/>
    <mergeCell ref="A4:F4"/>
    <mergeCell ref="A6:F6"/>
    <mergeCell ref="A7:F7"/>
    <mergeCell ref="A9:F9"/>
    <mergeCell ref="A8:F8"/>
    <mergeCell ref="B49:M49"/>
    <mergeCell ref="B62:G62"/>
    <mergeCell ref="A20:F20"/>
    <mergeCell ref="A21:F21"/>
    <mergeCell ref="A11:F11"/>
    <mergeCell ref="A12:F12"/>
    <mergeCell ref="A15:F15"/>
    <mergeCell ref="A16:F16"/>
    <mergeCell ref="A19:F19"/>
    <mergeCell ref="A24:F24"/>
    <mergeCell ref="A25:F25"/>
    <mergeCell ref="A26:F26"/>
    <mergeCell ref="A28:F28"/>
    <mergeCell ref="A23:F23"/>
    <mergeCell ref="A13:F13"/>
    <mergeCell ref="A14:F1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N94"/>
  <sheetViews>
    <sheetView workbookViewId="0">
      <pane xSplit="4" ySplit="3" topLeftCell="E4" activePane="bottomRight" state="frozen"/>
      <selection pane="topRight" activeCell="E1" sqref="E1"/>
      <selection pane="bottomLeft" activeCell="A4" sqref="A4"/>
      <selection pane="bottomRight" activeCell="L73" sqref="L73:Q74"/>
    </sheetView>
  </sheetViews>
  <sheetFormatPr defaultRowHeight="15"/>
  <cols>
    <col min="1" max="1" width="28.42578125" customWidth="1"/>
    <col min="2" max="2" width="7.42578125" customWidth="1"/>
    <col min="3" max="3" width="5.5703125" bestFit="1" customWidth="1"/>
    <col min="4" max="4" width="8.28515625" bestFit="1" customWidth="1"/>
    <col min="5" max="11" width="5" bestFit="1" customWidth="1"/>
    <col min="12" max="12" width="12" bestFit="1" customWidth="1"/>
    <col min="13" max="13" width="14.140625" bestFit="1" customWidth="1"/>
    <col min="14" max="14" width="6.42578125" bestFit="1" customWidth="1"/>
    <col min="15" max="15" width="14.140625" bestFit="1" customWidth="1"/>
    <col min="16" max="16" width="6.42578125" bestFit="1" customWidth="1"/>
    <col min="17" max="17" width="15.140625" bestFit="1" customWidth="1"/>
    <col min="18" max="18" width="9.5703125" bestFit="1" customWidth="1"/>
    <col min="19" max="19" width="15.140625" bestFit="1" customWidth="1"/>
    <col min="20" max="20" width="12" bestFit="1" customWidth="1"/>
    <col min="21" max="21" width="15.140625" bestFit="1" customWidth="1"/>
    <col min="23" max="23" width="11.28515625" customWidth="1"/>
  </cols>
  <sheetData>
    <row r="1" spans="1:144">
      <c r="A1" s="1"/>
      <c r="B1" s="1"/>
      <c r="C1" s="1"/>
      <c r="D1" s="1"/>
      <c r="E1" s="1"/>
      <c r="F1" s="1"/>
      <c r="G1" s="1"/>
    </row>
    <row r="2" spans="1:144">
      <c r="A2" s="345" t="s">
        <v>568</v>
      </c>
      <c r="B2" s="345"/>
      <c r="C2" s="345"/>
      <c r="D2" s="345"/>
      <c r="E2" s="345"/>
      <c r="F2" s="345"/>
      <c r="G2" s="345"/>
    </row>
    <row r="3" spans="1:144" s="26" customFormat="1">
      <c r="A3" s="24" t="s">
        <v>0</v>
      </c>
      <c r="B3" s="141" t="s">
        <v>567</v>
      </c>
      <c r="C3" s="334"/>
      <c r="D3" s="334"/>
      <c r="E3" s="24">
        <v>2004</v>
      </c>
      <c r="F3" s="24">
        <v>2005</v>
      </c>
      <c r="G3" s="24">
        <v>2006</v>
      </c>
      <c r="H3" s="203">
        <v>2007</v>
      </c>
      <c r="I3" s="24">
        <v>2008</v>
      </c>
      <c r="J3" s="24">
        <v>2009</v>
      </c>
      <c r="K3" s="24">
        <v>2010</v>
      </c>
      <c r="L3" s="24">
        <v>2011</v>
      </c>
      <c r="M3" s="24"/>
      <c r="N3" s="24">
        <v>2012</v>
      </c>
      <c r="O3" s="24"/>
      <c r="P3" s="24">
        <v>2013</v>
      </c>
      <c r="Q3" s="24"/>
      <c r="R3" s="24">
        <v>2014</v>
      </c>
      <c r="S3" s="24"/>
      <c r="T3" s="24">
        <v>2015</v>
      </c>
      <c r="U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row>
    <row r="4" spans="1:144">
      <c r="A4" s="200" t="s">
        <v>485</v>
      </c>
      <c r="B4" s="202" t="s">
        <v>486</v>
      </c>
      <c r="C4" s="334"/>
      <c r="D4" s="334"/>
      <c r="E4" s="4" t="s">
        <v>484</v>
      </c>
      <c r="F4" s="4" t="s">
        <v>484</v>
      </c>
      <c r="G4" s="4" t="s">
        <v>484</v>
      </c>
      <c r="H4" s="204" t="s">
        <v>484</v>
      </c>
      <c r="I4" s="4" t="s">
        <v>484</v>
      </c>
      <c r="J4" s="4" t="s">
        <v>484</v>
      </c>
      <c r="K4" s="4" t="s">
        <v>484</v>
      </c>
      <c r="L4" s="118">
        <v>1722.341858073363</v>
      </c>
      <c r="M4" s="334"/>
      <c r="N4" s="138">
        <v>1930.6565272496855</v>
      </c>
      <c r="O4" s="335"/>
      <c r="P4" s="138">
        <v>1810.4219706498955</v>
      </c>
      <c r="Q4" s="335"/>
      <c r="R4" s="206">
        <v>1791.0342392954751</v>
      </c>
      <c r="S4" s="335"/>
      <c r="T4" s="206">
        <v>1820.7849979616797</v>
      </c>
      <c r="U4" s="27"/>
      <c r="V4" s="27"/>
      <c r="W4" s="27"/>
    </row>
    <row r="5" spans="1:144">
      <c r="A5" s="200" t="s">
        <v>487</v>
      </c>
      <c r="B5" s="202" t="s">
        <v>488</v>
      </c>
      <c r="C5" s="334"/>
      <c r="D5" s="334"/>
      <c r="E5" s="4" t="s">
        <v>484</v>
      </c>
      <c r="F5" s="4" t="s">
        <v>484</v>
      </c>
      <c r="G5" s="4" t="s">
        <v>484</v>
      </c>
      <c r="H5" s="204" t="s">
        <v>484</v>
      </c>
      <c r="I5" s="4" t="s">
        <v>484</v>
      </c>
      <c r="J5" s="4" t="s">
        <v>484</v>
      </c>
      <c r="K5" s="4" t="s">
        <v>484</v>
      </c>
      <c r="L5" s="118">
        <v>2376.885087418581</v>
      </c>
      <c r="M5" s="334"/>
      <c r="N5" s="138">
        <v>2654.5297845373893</v>
      </c>
      <c r="O5" s="335"/>
      <c r="P5" s="138">
        <v>2326.4930817610061</v>
      </c>
      <c r="Q5" s="335"/>
      <c r="R5" s="206">
        <v>2440.1746128150626</v>
      </c>
      <c r="S5" s="335"/>
      <c r="T5" s="206">
        <v>2375.0861801875258</v>
      </c>
      <c r="U5" s="27"/>
      <c r="V5" s="27"/>
      <c r="W5" s="27"/>
    </row>
    <row r="6" spans="1:144">
      <c r="A6" s="200" t="s">
        <v>489</v>
      </c>
      <c r="B6" s="202" t="s">
        <v>490</v>
      </c>
      <c r="C6" s="334"/>
      <c r="D6" s="334"/>
      <c r="E6" s="4" t="s">
        <v>484</v>
      </c>
      <c r="F6" s="4" t="s">
        <v>484</v>
      </c>
      <c r="G6" s="4" t="s">
        <v>484</v>
      </c>
      <c r="H6" s="204" t="s">
        <v>484</v>
      </c>
      <c r="I6" s="4" t="s">
        <v>484</v>
      </c>
      <c r="J6" s="4" t="s">
        <v>484</v>
      </c>
      <c r="K6" s="4" t="s">
        <v>484</v>
      </c>
      <c r="L6" s="74">
        <v>0</v>
      </c>
      <c r="M6" s="334"/>
      <c r="N6" s="138">
        <v>0</v>
      </c>
      <c r="O6" s="335"/>
      <c r="P6" s="206">
        <v>3.4775681341719076</v>
      </c>
      <c r="Q6" s="335"/>
      <c r="R6" s="206">
        <v>0</v>
      </c>
      <c r="S6" s="335"/>
      <c r="T6" s="206">
        <v>0</v>
      </c>
      <c r="U6" s="27"/>
      <c r="V6" s="27"/>
      <c r="W6" s="27"/>
    </row>
    <row r="7" spans="1:144">
      <c r="A7" s="200" t="s">
        <v>491</v>
      </c>
      <c r="B7" s="202" t="s">
        <v>492</v>
      </c>
      <c r="C7" s="334"/>
      <c r="D7" s="334"/>
      <c r="E7" s="4" t="s">
        <v>484</v>
      </c>
      <c r="F7" s="4" t="s">
        <v>484</v>
      </c>
      <c r="G7" s="4" t="s">
        <v>484</v>
      </c>
      <c r="H7" s="204" t="s">
        <v>484</v>
      </c>
      <c r="I7" s="4" t="s">
        <v>484</v>
      </c>
      <c r="J7" s="4" t="s">
        <v>484</v>
      </c>
      <c r="K7" s="4" t="s">
        <v>484</v>
      </c>
      <c r="L7" s="118">
        <v>419.47644840589646</v>
      </c>
      <c r="M7" s="334"/>
      <c r="N7" s="206">
        <v>495.20405576679337</v>
      </c>
      <c r="O7" s="335"/>
      <c r="P7" s="206">
        <v>957.72226415094349</v>
      </c>
      <c r="Q7" s="335"/>
      <c r="R7" s="206">
        <v>1114.2565290009111</v>
      </c>
      <c r="S7" s="335"/>
      <c r="T7" s="206">
        <v>912.10860171218928</v>
      </c>
      <c r="U7" s="27"/>
      <c r="V7" s="27"/>
      <c r="W7" s="27"/>
    </row>
    <row r="8" spans="1:144">
      <c r="A8" s="200" t="s">
        <v>493</v>
      </c>
      <c r="B8" s="202" t="s">
        <v>494</v>
      </c>
      <c r="C8" s="334"/>
      <c r="D8" s="334"/>
      <c r="E8" s="4" t="s">
        <v>484</v>
      </c>
      <c r="F8" s="4" t="s">
        <v>484</v>
      </c>
      <c r="G8" s="4" t="s">
        <v>484</v>
      </c>
      <c r="H8" s="204" t="s">
        <v>484</v>
      </c>
      <c r="I8" s="4" t="s">
        <v>484</v>
      </c>
      <c r="J8" s="4" t="s">
        <v>484</v>
      </c>
      <c r="K8" s="4" t="s">
        <v>484</v>
      </c>
      <c r="L8" s="118">
        <v>738.08303051079884</v>
      </c>
      <c r="M8" s="334"/>
      <c r="N8" s="206">
        <v>904.34980988593156</v>
      </c>
      <c r="O8" s="335"/>
      <c r="P8" s="138">
        <v>2763.2756394129979</v>
      </c>
      <c r="Q8" s="335"/>
      <c r="R8" s="206">
        <v>3183.0122988156695</v>
      </c>
      <c r="S8" s="335"/>
      <c r="T8" s="206">
        <v>4748.456257643702</v>
      </c>
      <c r="U8" s="27"/>
      <c r="V8" s="27"/>
      <c r="W8" s="27"/>
    </row>
    <row r="9" spans="1:144">
      <c r="A9" s="200" t="s">
        <v>495</v>
      </c>
      <c r="B9" s="202" t="s">
        <v>496</v>
      </c>
      <c r="C9" s="334"/>
      <c r="D9" s="334"/>
      <c r="E9" s="4" t="s">
        <v>484</v>
      </c>
      <c r="F9" s="4" t="s">
        <v>484</v>
      </c>
      <c r="G9" s="4" t="s">
        <v>484</v>
      </c>
      <c r="H9" s="204" t="s">
        <v>484</v>
      </c>
      <c r="I9" s="4" t="s">
        <v>484</v>
      </c>
      <c r="J9" s="4" t="s">
        <v>484</v>
      </c>
      <c r="K9" s="4" t="s">
        <v>484</v>
      </c>
      <c r="L9" s="74">
        <v>0</v>
      </c>
      <c r="M9" s="334"/>
      <c r="N9" s="138">
        <v>0</v>
      </c>
      <c r="O9" s="335"/>
      <c r="P9" s="138">
        <v>0</v>
      </c>
      <c r="Q9" s="335"/>
      <c r="R9" s="206">
        <v>0</v>
      </c>
      <c r="S9" s="335"/>
      <c r="T9" s="206">
        <v>17.16102731349368</v>
      </c>
      <c r="U9" s="27"/>
      <c r="V9" s="27"/>
      <c r="W9" s="27"/>
    </row>
    <row r="10" spans="1:144">
      <c r="A10" s="200" t="s">
        <v>497</v>
      </c>
      <c r="B10" s="202" t="s">
        <v>498</v>
      </c>
      <c r="C10" s="334"/>
      <c r="D10" s="334"/>
      <c r="E10" s="4" t="s">
        <v>484</v>
      </c>
      <c r="F10" s="4" t="s">
        <v>484</v>
      </c>
      <c r="G10" s="4" t="s">
        <v>484</v>
      </c>
      <c r="H10" s="204" t="s">
        <v>484</v>
      </c>
      <c r="I10" s="4" t="s">
        <v>484</v>
      </c>
      <c r="J10" s="4" t="s">
        <v>484</v>
      </c>
      <c r="K10" s="4" t="s">
        <v>484</v>
      </c>
      <c r="L10" s="118">
        <v>472.35536510113133</v>
      </c>
      <c r="M10" s="334"/>
      <c r="N10" s="206">
        <v>548.80608365019009</v>
      </c>
      <c r="O10" s="335"/>
      <c r="P10" s="138">
        <v>6.9551362683438152</v>
      </c>
      <c r="Q10" s="335"/>
      <c r="R10" s="206">
        <v>0</v>
      </c>
      <c r="S10" s="335"/>
      <c r="T10" s="206">
        <v>42.044516918059522</v>
      </c>
      <c r="U10" s="27"/>
      <c r="V10" s="27"/>
      <c r="W10" s="27"/>
    </row>
    <row r="11" spans="1:144">
      <c r="A11" s="200" t="s">
        <v>499</v>
      </c>
      <c r="B11" s="202" t="s">
        <v>500</v>
      </c>
      <c r="C11" s="334"/>
      <c r="D11" s="334"/>
      <c r="E11" s="4" t="s">
        <v>484</v>
      </c>
      <c r="F11" s="4" t="s">
        <v>484</v>
      </c>
      <c r="G11" s="4" t="s">
        <v>484</v>
      </c>
      <c r="H11" s="204" t="s">
        <v>484</v>
      </c>
      <c r="I11" s="4" t="s">
        <v>484</v>
      </c>
      <c r="J11" s="4" t="s">
        <v>484</v>
      </c>
      <c r="K11" s="4" t="s">
        <v>484</v>
      </c>
      <c r="L11" s="118">
        <v>489.68543023654439</v>
      </c>
      <c r="M11" s="334"/>
      <c r="N11" s="206">
        <v>539.4626108998732</v>
      </c>
      <c r="O11" s="335"/>
      <c r="P11" s="138">
        <v>0</v>
      </c>
      <c r="Q11" s="335"/>
      <c r="R11" s="206">
        <v>0</v>
      </c>
      <c r="S11" s="335"/>
      <c r="T11" s="206">
        <v>0</v>
      </c>
      <c r="U11" s="27"/>
      <c r="V11" s="27"/>
      <c r="W11" s="27"/>
    </row>
    <row r="12" spans="1:144">
      <c r="A12" s="200" t="s">
        <v>501</v>
      </c>
      <c r="B12" s="202" t="s">
        <v>502</v>
      </c>
      <c r="C12" s="334"/>
      <c r="D12" s="334"/>
      <c r="E12" s="4" t="s">
        <v>484</v>
      </c>
      <c r="F12" s="4" t="s">
        <v>484</v>
      </c>
      <c r="G12" s="4" t="s">
        <v>484</v>
      </c>
      <c r="H12" s="204" t="s">
        <v>484</v>
      </c>
      <c r="I12" s="4" t="s">
        <v>484</v>
      </c>
      <c r="J12" s="4" t="s">
        <v>484</v>
      </c>
      <c r="K12" s="4" t="s">
        <v>484</v>
      </c>
      <c r="L12" s="74">
        <v>0</v>
      </c>
      <c r="M12" s="334"/>
      <c r="N12" s="138">
        <v>0</v>
      </c>
      <c r="O12" s="335"/>
      <c r="P12" s="138">
        <v>0</v>
      </c>
      <c r="Q12" s="335"/>
      <c r="R12" s="206">
        <v>0</v>
      </c>
      <c r="S12" s="335"/>
      <c r="T12" s="206">
        <v>0</v>
      </c>
      <c r="U12" s="27"/>
      <c r="V12" s="27"/>
      <c r="W12" s="27"/>
    </row>
    <row r="13" spans="1:144">
      <c r="A13" s="200" t="s">
        <v>503</v>
      </c>
      <c r="B13" s="202" t="s">
        <v>504</v>
      </c>
      <c r="C13" s="334"/>
      <c r="D13" s="334"/>
      <c r="E13" s="4" t="s">
        <v>484</v>
      </c>
      <c r="F13" s="4" t="s">
        <v>484</v>
      </c>
      <c r="G13" s="4" t="s">
        <v>484</v>
      </c>
      <c r="H13" s="204" t="s">
        <v>484</v>
      </c>
      <c r="I13" s="4" t="s">
        <v>484</v>
      </c>
      <c r="J13" s="4" t="s">
        <v>484</v>
      </c>
      <c r="K13" s="4" t="s">
        <v>484</v>
      </c>
      <c r="L13" s="118">
        <v>115.08940692492287</v>
      </c>
      <c r="M13" s="334"/>
      <c r="N13" s="206">
        <v>131.30038022813687</v>
      </c>
      <c r="O13" s="335"/>
      <c r="P13" s="206">
        <v>128.67002096436059</v>
      </c>
      <c r="Q13" s="335"/>
      <c r="R13" s="206">
        <v>125.37913756453082</v>
      </c>
      <c r="S13" s="335"/>
      <c r="T13" s="206">
        <v>169.03611903791278</v>
      </c>
      <c r="U13" s="27"/>
      <c r="V13" s="27"/>
      <c r="W13" s="27"/>
    </row>
    <row r="14" spans="1:144">
      <c r="A14" s="200" t="s">
        <v>505</v>
      </c>
      <c r="B14" s="202" t="s">
        <v>506</v>
      </c>
      <c r="C14" s="334"/>
      <c r="D14" s="334"/>
      <c r="E14" s="4" t="s">
        <v>484</v>
      </c>
      <c r="F14" s="4" t="s">
        <v>484</v>
      </c>
      <c r="G14" s="4" t="s">
        <v>484</v>
      </c>
      <c r="H14" s="204" t="s">
        <v>484</v>
      </c>
      <c r="I14" s="4" t="s">
        <v>484</v>
      </c>
      <c r="J14" s="4" t="s">
        <v>484</v>
      </c>
      <c r="K14" s="4" t="s">
        <v>484</v>
      </c>
      <c r="L14" s="74">
        <v>0</v>
      </c>
      <c r="M14" s="334"/>
      <c r="N14" s="138">
        <v>0</v>
      </c>
      <c r="O14" s="335"/>
      <c r="P14" s="138">
        <v>0</v>
      </c>
      <c r="Q14" s="335"/>
      <c r="R14" s="206">
        <v>0</v>
      </c>
      <c r="S14" s="335"/>
      <c r="T14" s="206">
        <v>14.586873216469629</v>
      </c>
      <c r="U14" s="27"/>
      <c r="V14" s="27"/>
      <c r="W14" s="27"/>
    </row>
    <row r="15" spans="1:144">
      <c r="A15" s="200" t="s">
        <v>507</v>
      </c>
      <c r="B15" s="202" t="s">
        <v>508</v>
      </c>
      <c r="C15" s="334"/>
      <c r="D15" s="334"/>
      <c r="E15" s="4" t="s">
        <v>484</v>
      </c>
      <c r="F15" s="4" t="s">
        <v>484</v>
      </c>
      <c r="G15" s="4" t="s">
        <v>484</v>
      </c>
      <c r="H15" s="204" t="s">
        <v>484</v>
      </c>
      <c r="I15" s="4" t="s">
        <v>484</v>
      </c>
      <c r="J15" s="4" t="s">
        <v>484</v>
      </c>
      <c r="K15" s="4" t="s">
        <v>484</v>
      </c>
      <c r="L15" s="118">
        <v>52.434556050737058</v>
      </c>
      <c r="M15" s="334"/>
      <c r="N15" s="206">
        <v>62.945500633713564</v>
      </c>
      <c r="O15" s="335"/>
      <c r="P15" s="138">
        <v>190.57073375262053</v>
      </c>
      <c r="Q15" s="335"/>
      <c r="R15" s="206">
        <v>188.74278773155177</v>
      </c>
      <c r="S15" s="335"/>
      <c r="T15" s="206">
        <v>236.82217692621279</v>
      </c>
      <c r="U15" s="27"/>
      <c r="V15" s="27"/>
      <c r="W15" s="27"/>
    </row>
    <row r="16" spans="1:144">
      <c r="A16" s="200" t="s">
        <v>509</v>
      </c>
      <c r="B16" s="202" t="s">
        <v>510</v>
      </c>
      <c r="C16" s="334"/>
      <c r="D16" s="334"/>
      <c r="E16" s="4" t="s">
        <v>484</v>
      </c>
      <c r="F16" s="4" t="s">
        <v>484</v>
      </c>
      <c r="G16" s="4" t="s">
        <v>484</v>
      </c>
      <c r="H16" s="204" t="s">
        <v>484</v>
      </c>
      <c r="I16" s="4" t="s">
        <v>484</v>
      </c>
      <c r="J16" s="4" t="s">
        <v>484</v>
      </c>
      <c r="K16" s="4" t="s">
        <v>484</v>
      </c>
      <c r="L16" s="118">
        <v>9.331573534453204</v>
      </c>
      <c r="M16" s="334"/>
      <c r="N16" s="207">
        <v>10.818757921419518</v>
      </c>
      <c r="O16" s="335"/>
      <c r="P16" s="206">
        <v>0.69551362683438167</v>
      </c>
      <c r="Q16" s="335"/>
      <c r="R16" s="206">
        <v>0</v>
      </c>
      <c r="S16" s="335"/>
      <c r="T16" s="206">
        <v>0</v>
      </c>
      <c r="U16" s="27"/>
      <c r="V16" s="27"/>
      <c r="W16" s="27"/>
    </row>
    <row r="17" spans="1:23">
      <c r="A17" s="200" t="s">
        <v>511</v>
      </c>
      <c r="B17" s="202" t="s">
        <v>512</v>
      </c>
      <c r="C17" s="334"/>
      <c r="D17" s="334"/>
      <c r="E17" s="4" t="s">
        <v>484</v>
      </c>
      <c r="F17" s="4" t="s">
        <v>484</v>
      </c>
      <c r="G17" s="4" t="s">
        <v>484</v>
      </c>
      <c r="H17" s="204" t="s">
        <v>484</v>
      </c>
      <c r="I17" s="4" t="s">
        <v>484</v>
      </c>
      <c r="J17" s="4" t="s">
        <v>484</v>
      </c>
      <c r="K17" s="4" t="s">
        <v>484</v>
      </c>
      <c r="L17" s="118">
        <v>0</v>
      </c>
      <c r="M17" s="334"/>
      <c r="N17" s="138">
        <v>0</v>
      </c>
      <c r="O17" s="335"/>
      <c r="P17" s="138">
        <v>0</v>
      </c>
      <c r="Q17" s="335"/>
      <c r="R17" s="206">
        <v>0</v>
      </c>
      <c r="S17" s="335"/>
      <c r="T17" s="206">
        <v>42.902568283734205</v>
      </c>
      <c r="U17" s="27"/>
      <c r="V17" s="27"/>
      <c r="W17" s="27"/>
    </row>
    <row r="18" spans="1:23">
      <c r="A18" s="200" t="s">
        <v>513</v>
      </c>
      <c r="B18" s="202" t="s">
        <v>514</v>
      </c>
      <c r="C18" s="334"/>
      <c r="D18" s="334"/>
      <c r="E18" s="4" t="s">
        <v>484</v>
      </c>
      <c r="F18" s="4" t="s">
        <v>484</v>
      </c>
      <c r="G18" s="4" t="s">
        <v>484</v>
      </c>
      <c r="H18" s="204" t="s">
        <v>484</v>
      </c>
      <c r="I18" s="4" t="s">
        <v>484</v>
      </c>
      <c r="J18" s="4" t="s">
        <v>484</v>
      </c>
      <c r="K18" s="4" t="s">
        <v>484</v>
      </c>
      <c r="L18" s="118">
        <v>12.442098045937607</v>
      </c>
      <c r="M18" s="334"/>
      <c r="N18" s="206">
        <v>13.769328263624841</v>
      </c>
      <c r="O18" s="335"/>
      <c r="P18" s="138">
        <v>0</v>
      </c>
      <c r="Q18" s="335"/>
      <c r="R18" s="206">
        <v>0</v>
      </c>
      <c r="S18" s="335"/>
      <c r="T18" s="206">
        <v>0</v>
      </c>
      <c r="U18" s="27"/>
      <c r="V18" s="27"/>
      <c r="W18" s="27"/>
    </row>
    <row r="19" spans="1:23">
      <c r="A19" s="200" t="s">
        <v>515</v>
      </c>
      <c r="B19" s="202" t="s">
        <v>516</v>
      </c>
      <c r="C19" s="334"/>
      <c r="D19" s="334"/>
      <c r="E19" s="4" t="s">
        <v>484</v>
      </c>
      <c r="F19" s="4" t="s">
        <v>484</v>
      </c>
      <c r="G19" s="4" t="s">
        <v>484</v>
      </c>
      <c r="H19" s="204" t="s">
        <v>484</v>
      </c>
      <c r="I19" s="4" t="s">
        <v>484</v>
      </c>
      <c r="J19" s="4" t="s">
        <v>484</v>
      </c>
      <c r="K19" s="4" t="s">
        <v>484</v>
      </c>
      <c r="L19" s="74">
        <v>0</v>
      </c>
      <c r="M19" s="334"/>
      <c r="N19" s="138">
        <v>0</v>
      </c>
      <c r="O19" s="335"/>
      <c r="P19" s="138">
        <v>0</v>
      </c>
      <c r="Q19" s="335"/>
      <c r="R19" s="206">
        <v>0</v>
      </c>
      <c r="S19" s="335"/>
      <c r="T19" s="206">
        <v>0</v>
      </c>
      <c r="U19" s="27"/>
      <c r="V19" s="27"/>
      <c r="W19" s="27"/>
    </row>
    <row r="20" spans="1:23">
      <c r="A20" s="200" t="s">
        <v>633</v>
      </c>
      <c r="B20" s="202" t="s">
        <v>634</v>
      </c>
      <c r="C20" s="334"/>
      <c r="D20" s="334"/>
      <c r="E20" s="4" t="s">
        <v>484</v>
      </c>
      <c r="F20" s="4" t="s">
        <v>484</v>
      </c>
      <c r="G20" s="4" t="s">
        <v>484</v>
      </c>
      <c r="H20" s="204" t="s">
        <v>484</v>
      </c>
      <c r="I20" s="4" t="s">
        <v>484</v>
      </c>
      <c r="J20" s="4" t="s">
        <v>484</v>
      </c>
      <c r="K20" s="4" t="s">
        <v>484</v>
      </c>
      <c r="L20" s="74">
        <v>0</v>
      </c>
      <c r="M20" s="334"/>
      <c r="N20" s="138">
        <v>0</v>
      </c>
      <c r="O20" s="335"/>
      <c r="P20" s="138">
        <v>0</v>
      </c>
      <c r="Q20" s="335"/>
      <c r="R20" s="206">
        <v>0</v>
      </c>
      <c r="S20" s="335"/>
      <c r="T20" s="206">
        <v>6.0063595597227879</v>
      </c>
      <c r="U20" s="27"/>
      <c r="V20" s="27"/>
      <c r="W20" s="27"/>
    </row>
    <row r="21" spans="1:23">
      <c r="A21" s="200" t="s">
        <v>517</v>
      </c>
      <c r="B21" s="202"/>
      <c r="C21" s="334"/>
      <c r="D21" s="334"/>
      <c r="E21" s="4" t="s">
        <v>484</v>
      </c>
      <c r="F21" s="4" t="s">
        <v>484</v>
      </c>
      <c r="G21" s="4" t="s">
        <v>484</v>
      </c>
      <c r="H21" s="204" t="s">
        <v>484</v>
      </c>
      <c r="I21" s="4" t="s">
        <v>484</v>
      </c>
      <c r="J21" s="4" t="s">
        <v>484</v>
      </c>
      <c r="K21" s="4" t="s">
        <v>484</v>
      </c>
      <c r="L21" s="118">
        <v>11.553376756942065</v>
      </c>
      <c r="M21" s="334"/>
      <c r="N21" s="206">
        <v>12.785804816223067</v>
      </c>
      <c r="O21" s="335"/>
      <c r="P21" s="138">
        <v>0</v>
      </c>
      <c r="Q21" s="335"/>
      <c r="R21" s="206">
        <v>11.459383540844216</v>
      </c>
      <c r="S21" s="335"/>
      <c r="T21" s="206">
        <v>0</v>
      </c>
      <c r="U21" s="27"/>
      <c r="V21" s="27"/>
      <c r="W21" s="27"/>
    </row>
    <row r="22" spans="1:23">
      <c r="A22" s="200" t="s">
        <v>519</v>
      </c>
      <c r="B22" s="202"/>
      <c r="C22" s="334"/>
      <c r="D22" s="334"/>
      <c r="E22" s="4" t="s">
        <v>484</v>
      </c>
      <c r="F22" s="4" t="s">
        <v>484</v>
      </c>
      <c r="G22" s="4" t="s">
        <v>484</v>
      </c>
      <c r="H22" s="204" t="s">
        <v>484</v>
      </c>
      <c r="I22" s="4" t="s">
        <v>484</v>
      </c>
      <c r="J22" s="4" t="s">
        <v>484</v>
      </c>
      <c r="K22" s="4" t="s">
        <v>484</v>
      </c>
      <c r="L22" s="118">
        <v>23.5511141583819</v>
      </c>
      <c r="M22" s="334"/>
      <c r="N22" s="206">
        <v>23.604562737642581</v>
      </c>
      <c r="O22" s="335"/>
      <c r="P22" s="138">
        <v>0</v>
      </c>
      <c r="Q22" s="335"/>
      <c r="R22" s="206">
        <v>24.94101123595506</v>
      </c>
      <c r="S22" s="335"/>
      <c r="T22" s="206">
        <v>0</v>
      </c>
      <c r="U22" s="27"/>
      <c r="V22" s="27"/>
      <c r="W22" s="27"/>
    </row>
    <row r="23" spans="1:23">
      <c r="A23" s="200" t="s">
        <v>520</v>
      </c>
      <c r="B23" s="202" t="s">
        <v>635</v>
      </c>
      <c r="C23" s="334"/>
      <c r="D23" s="334"/>
      <c r="E23" s="4" t="s">
        <v>484</v>
      </c>
      <c r="F23" s="4" t="s">
        <v>484</v>
      </c>
      <c r="G23" s="4" t="s">
        <v>484</v>
      </c>
      <c r="H23" s="204" t="s">
        <v>484</v>
      </c>
      <c r="I23" s="4" t="s">
        <v>484</v>
      </c>
      <c r="J23" s="4" t="s">
        <v>484</v>
      </c>
      <c r="K23" s="4" t="s">
        <v>484</v>
      </c>
      <c r="L23" s="118">
        <v>37.770654782310594</v>
      </c>
      <c r="M23" s="334"/>
      <c r="N23" s="206">
        <v>43.766793409378963</v>
      </c>
      <c r="O23" s="335"/>
      <c r="P23" s="138">
        <v>0</v>
      </c>
      <c r="Q23" s="335"/>
      <c r="R23" s="206">
        <v>0</v>
      </c>
      <c r="S23" s="335"/>
      <c r="T23" s="206">
        <v>122.70134529147983</v>
      </c>
      <c r="U23" s="27"/>
      <c r="V23" s="27"/>
      <c r="W23" s="27"/>
    </row>
    <row r="24" spans="1:23">
      <c r="A24" s="200" t="s">
        <v>636</v>
      </c>
      <c r="B24" s="202" t="s">
        <v>637</v>
      </c>
      <c r="C24" s="334"/>
      <c r="D24" s="334"/>
      <c r="E24" s="4" t="s">
        <v>484</v>
      </c>
      <c r="F24" s="4" t="s">
        <v>484</v>
      </c>
      <c r="G24" s="4" t="s">
        <v>484</v>
      </c>
      <c r="H24" s="204" t="s">
        <v>484</v>
      </c>
      <c r="I24" s="4" t="s">
        <v>484</v>
      </c>
      <c r="J24" s="4" t="s">
        <v>484</v>
      </c>
      <c r="K24" s="4" t="s">
        <v>484</v>
      </c>
      <c r="L24" s="74">
        <v>0</v>
      </c>
      <c r="M24" s="334"/>
      <c r="N24" s="138">
        <v>0</v>
      </c>
      <c r="O24" s="335"/>
      <c r="P24" s="138">
        <v>0</v>
      </c>
      <c r="Q24" s="335"/>
      <c r="R24" s="206">
        <v>0</v>
      </c>
      <c r="S24" s="335"/>
      <c r="T24" s="206">
        <v>16.302975947819</v>
      </c>
      <c r="U24" s="27"/>
      <c r="V24" s="27"/>
      <c r="W24" s="27"/>
    </row>
    <row r="25" spans="1:23">
      <c r="A25" s="200" t="s">
        <v>521</v>
      </c>
      <c r="B25" s="202" t="s">
        <v>518</v>
      </c>
      <c r="C25" s="334"/>
      <c r="D25" s="334"/>
      <c r="E25" s="4" t="s">
        <v>484</v>
      </c>
      <c r="F25" s="4" t="s">
        <v>484</v>
      </c>
      <c r="G25" s="4" t="s">
        <v>484</v>
      </c>
      <c r="H25" s="204" t="s">
        <v>484</v>
      </c>
      <c r="I25" s="4" t="s">
        <v>484</v>
      </c>
      <c r="J25" s="4" t="s">
        <v>484</v>
      </c>
      <c r="K25" s="4" t="s">
        <v>484</v>
      </c>
      <c r="L25" s="74">
        <v>0</v>
      </c>
      <c r="M25" s="334"/>
      <c r="N25" s="138">
        <v>0</v>
      </c>
      <c r="O25" s="335"/>
      <c r="P25" s="206">
        <v>105.71807127882599</v>
      </c>
      <c r="Q25" s="335"/>
      <c r="R25" s="206">
        <v>0</v>
      </c>
      <c r="S25" s="335"/>
      <c r="T25" s="206">
        <v>0</v>
      </c>
      <c r="U25" s="27"/>
      <c r="V25" s="27"/>
      <c r="W25" s="27"/>
    </row>
    <row r="26" spans="1:23">
      <c r="A26" s="200" t="s">
        <v>522</v>
      </c>
      <c r="B26" s="202" t="s">
        <v>518</v>
      </c>
      <c r="C26" s="334"/>
      <c r="D26" s="334"/>
      <c r="E26" s="4" t="s">
        <v>484</v>
      </c>
      <c r="F26" s="4" t="s">
        <v>484</v>
      </c>
      <c r="G26" s="4" t="s">
        <v>484</v>
      </c>
      <c r="H26" s="204" t="s">
        <v>484</v>
      </c>
      <c r="I26" s="4" t="s">
        <v>484</v>
      </c>
      <c r="J26" s="4" t="s">
        <v>484</v>
      </c>
      <c r="K26" s="4" t="s">
        <v>484</v>
      </c>
      <c r="L26" s="74">
        <v>0</v>
      </c>
      <c r="M26" s="334"/>
      <c r="N26" s="138">
        <v>0</v>
      </c>
      <c r="O26" s="335"/>
      <c r="P26" s="138">
        <v>0</v>
      </c>
      <c r="Q26" s="335"/>
      <c r="R26" s="206">
        <v>0</v>
      </c>
      <c r="S26" s="335"/>
      <c r="T26" s="206">
        <v>0</v>
      </c>
      <c r="U26" s="27"/>
      <c r="V26" s="27"/>
      <c r="W26" s="27"/>
    </row>
    <row r="27" spans="1:23">
      <c r="A27" s="200" t="s">
        <v>523</v>
      </c>
      <c r="B27" s="202" t="s">
        <v>518</v>
      </c>
      <c r="C27" s="334"/>
      <c r="D27" s="334"/>
      <c r="E27" s="4" t="s">
        <v>484</v>
      </c>
      <c r="F27" s="4" t="s">
        <v>484</v>
      </c>
      <c r="G27" s="4" t="s">
        <v>484</v>
      </c>
      <c r="H27" s="204" t="s">
        <v>484</v>
      </c>
      <c r="I27" s="4" t="s">
        <v>484</v>
      </c>
      <c r="J27" s="4" t="s">
        <v>484</v>
      </c>
      <c r="K27" s="4" t="s">
        <v>484</v>
      </c>
      <c r="L27" s="74">
        <v>0</v>
      </c>
      <c r="M27" s="334"/>
      <c r="N27" s="138">
        <v>0</v>
      </c>
      <c r="O27" s="335"/>
      <c r="P27" s="138">
        <v>0</v>
      </c>
      <c r="Q27" s="335"/>
      <c r="R27" s="206">
        <v>0</v>
      </c>
      <c r="S27" s="335"/>
      <c r="T27" s="206">
        <v>0</v>
      </c>
      <c r="U27" s="27"/>
      <c r="V27" s="27"/>
      <c r="W27" s="27"/>
    </row>
    <row r="28" spans="1:23">
      <c r="A28" s="200" t="s">
        <v>524</v>
      </c>
      <c r="B28" s="202" t="s">
        <v>518</v>
      </c>
      <c r="C28" s="334"/>
      <c r="D28" s="334"/>
      <c r="E28" s="4" t="s">
        <v>484</v>
      </c>
      <c r="F28" s="4" t="s">
        <v>484</v>
      </c>
      <c r="G28" s="4" t="s">
        <v>484</v>
      </c>
      <c r="H28" s="204" t="s">
        <v>484</v>
      </c>
      <c r="I28" s="4" t="s">
        <v>484</v>
      </c>
      <c r="J28" s="4" t="s">
        <v>484</v>
      </c>
      <c r="K28" s="4" t="s">
        <v>484</v>
      </c>
      <c r="L28" s="74">
        <v>0</v>
      </c>
      <c r="M28" s="334"/>
      <c r="N28" s="138">
        <v>0</v>
      </c>
      <c r="O28" s="335"/>
      <c r="P28" s="138">
        <v>0</v>
      </c>
      <c r="Q28" s="335"/>
      <c r="R28" s="206">
        <v>0</v>
      </c>
      <c r="S28" s="335"/>
      <c r="T28" s="206">
        <v>0</v>
      </c>
      <c r="U28" s="27"/>
      <c r="V28" s="27"/>
      <c r="W28" s="27"/>
    </row>
    <row r="29" spans="1:23">
      <c r="A29" s="200" t="s">
        <v>525</v>
      </c>
      <c r="B29" s="202" t="s">
        <v>518</v>
      </c>
      <c r="C29" s="334"/>
      <c r="D29" s="334"/>
      <c r="E29" s="4" t="s">
        <v>484</v>
      </c>
      <c r="F29" s="4" t="s">
        <v>484</v>
      </c>
      <c r="G29" s="4" t="s">
        <v>484</v>
      </c>
      <c r="H29" s="204" t="s">
        <v>484</v>
      </c>
      <c r="I29" s="4" t="s">
        <v>484</v>
      </c>
      <c r="J29" s="4" t="s">
        <v>484</v>
      </c>
      <c r="K29" s="4" t="s">
        <v>484</v>
      </c>
      <c r="L29" s="74">
        <v>0</v>
      </c>
      <c r="M29" s="334"/>
      <c r="N29" s="138">
        <v>0</v>
      </c>
      <c r="O29" s="335"/>
      <c r="P29" s="138">
        <v>0</v>
      </c>
      <c r="Q29" s="335"/>
      <c r="R29" s="206">
        <v>0</v>
      </c>
      <c r="S29" s="335"/>
      <c r="T29" s="206">
        <v>0</v>
      </c>
      <c r="U29" s="27"/>
      <c r="V29" s="27"/>
      <c r="W29" s="27"/>
    </row>
    <row r="30" spans="1:23">
      <c r="A30" s="200" t="s">
        <v>526</v>
      </c>
      <c r="B30" s="202" t="s">
        <v>518</v>
      </c>
      <c r="C30" s="334"/>
      <c r="D30" s="334"/>
      <c r="E30" s="4" t="s">
        <v>484</v>
      </c>
      <c r="F30" s="4" t="s">
        <v>484</v>
      </c>
      <c r="G30" s="4" t="s">
        <v>484</v>
      </c>
      <c r="H30" s="204" t="s">
        <v>484</v>
      </c>
      <c r="I30" s="4" t="s">
        <v>484</v>
      </c>
      <c r="J30" s="4" t="s">
        <v>484</v>
      </c>
      <c r="K30" s="4" t="s">
        <v>484</v>
      </c>
      <c r="L30" s="74">
        <v>0</v>
      </c>
      <c r="M30" s="334"/>
      <c r="N30" s="138">
        <v>0</v>
      </c>
      <c r="O30" s="335"/>
      <c r="P30" s="138">
        <v>0</v>
      </c>
      <c r="Q30" s="335"/>
      <c r="R30" s="206">
        <v>0</v>
      </c>
      <c r="S30" s="335"/>
      <c r="T30" s="206">
        <v>0</v>
      </c>
      <c r="U30" s="27"/>
      <c r="V30" s="27"/>
      <c r="W30" s="27"/>
    </row>
    <row r="31" spans="1:23">
      <c r="A31" s="200" t="s">
        <v>527</v>
      </c>
      <c r="B31" s="202" t="s">
        <v>518</v>
      </c>
      <c r="C31" s="334"/>
      <c r="D31" s="334"/>
      <c r="E31" s="4" t="s">
        <v>484</v>
      </c>
      <c r="F31" s="4" t="s">
        <v>484</v>
      </c>
      <c r="G31" s="4" t="s">
        <v>484</v>
      </c>
      <c r="H31" s="204" t="s">
        <v>484</v>
      </c>
      <c r="I31" s="4" t="s">
        <v>484</v>
      </c>
      <c r="J31" s="4" t="s">
        <v>484</v>
      </c>
      <c r="K31" s="4" t="s">
        <v>484</v>
      </c>
      <c r="L31" s="74">
        <v>0</v>
      </c>
      <c r="M31" s="334"/>
      <c r="N31" s="138">
        <v>0</v>
      </c>
      <c r="O31" s="335"/>
      <c r="P31" s="138">
        <v>0</v>
      </c>
      <c r="Q31" s="335"/>
      <c r="R31" s="206">
        <v>0</v>
      </c>
      <c r="S31" s="335"/>
      <c r="T31" s="206">
        <v>0</v>
      </c>
      <c r="U31" s="27"/>
      <c r="V31" s="27"/>
      <c r="W31" s="27"/>
    </row>
    <row r="32" spans="1:23">
      <c r="A32" s="200" t="s">
        <v>528</v>
      </c>
      <c r="B32" s="202" t="s">
        <v>518</v>
      </c>
      <c r="C32" s="334"/>
      <c r="D32" s="334"/>
      <c r="E32" s="4" t="s">
        <v>484</v>
      </c>
      <c r="F32" s="4" t="s">
        <v>484</v>
      </c>
      <c r="G32" s="4" t="s">
        <v>484</v>
      </c>
      <c r="H32" s="204" t="s">
        <v>484</v>
      </c>
      <c r="I32" s="4" t="s">
        <v>484</v>
      </c>
      <c r="J32" s="4" t="s">
        <v>484</v>
      </c>
      <c r="K32" s="4" t="s">
        <v>484</v>
      </c>
      <c r="L32" s="74">
        <v>0</v>
      </c>
      <c r="M32" s="334"/>
      <c r="N32" s="138">
        <v>0</v>
      </c>
      <c r="O32" s="335"/>
      <c r="P32" s="138">
        <v>0</v>
      </c>
      <c r="Q32" s="335"/>
      <c r="R32" s="206">
        <v>0</v>
      </c>
      <c r="S32" s="335"/>
      <c r="T32" s="206">
        <v>0</v>
      </c>
      <c r="U32" s="27"/>
      <c r="V32" s="27"/>
      <c r="W32" s="27"/>
    </row>
    <row r="33" spans="1:23">
      <c r="A33" s="200" t="s">
        <v>529</v>
      </c>
      <c r="B33" s="202" t="s">
        <v>518</v>
      </c>
      <c r="C33" s="334"/>
      <c r="D33" s="334"/>
      <c r="E33" s="4" t="s">
        <v>484</v>
      </c>
      <c r="F33" s="4" t="s">
        <v>484</v>
      </c>
      <c r="G33" s="4" t="s">
        <v>484</v>
      </c>
      <c r="H33" s="204" t="s">
        <v>484</v>
      </c>
      <c r="I33" s="4" t="s">
        <v>484</v>
      </c>
      <c r="J33" s="4" t="s">
        <v>484</v>
      </c>
      <c r="K33" s="4" t="s">
        <v>484</v>
      </c>
      <c r="L33" s="74">
        <v>0</v>
      </c>
      <c r="M33" s="334"/>
      <c r="N33" s="138">
        <v>0</v>
      </c>
      <c r="O33" s="335"/>
      <c r="P33" s="138">
        <v>0</v>
      </c>
      <c r="Q33" s="335"/>
      <c r="R33" s="206">
        <v>0</v>
      </c>
      <c r="S33" s="335"/>
      <c r="T33" s="206">
        <v>0</v>
      </c>
      <c r="U33" s="27"/>
      <c r="V33" s="27"/>
      <c r="W33" s="27"/>
    </row>
    <row r="34" spans="1:23">
      <c r="A34" s="200" t="s">
        <v>530</v>
      </c>
      <c r="B34" s="202" t="s">
        <v>518</v>
      </c>
      <c r="C34" s="334"/>
      <c r="D34" s="334"/>
      <c r="E34" s="4" t="s">
        <v>484</v>
      </c>
      <c r="F34" s="4" t="s">
        <v>484</v>
      </c>
      <c r="G34" s="4" t="s">
        <v>484</v>
      </c>
      <c r="H34" s="204" t="s">
        <v>484</v>
      </c>
      <c r="I34" s="4" t="s">
        <v>484</v>
      </c>
      <c r="J34" s="4" t="s">
        <v>484</v>
      </c>
      <c r="K34" s="4" t="s">
        <v>484</v>
      </c>
      <c r="L34" s="74">
        <v>0</v>
      </c>
      <c r="M34" s="334"/>
      <c r="N34" s="138">
        <v>0</v>
      </c>
      <c r="O34" s="335"/>
      <c r="P34" s="138">
        <v>0</v>
      </c>
      <c r="Q34" s="335"/>
      <c r="R34" s="206">
        <v>0</v>
      </c>
      <c r="S34" s="335"/>
      <c r="T34" s="206">
        <v>0</v>
      </c>
      <c r="U34" s="27"/>
      <c r="V34" s="27"/>
      <c r="W34" s="27"/>
    </row>
    <row r="35" spans="1:23">
      <c r="A35" s="200" t="s">
        <v>531</v>
      </c>
      <c r="B35" s="202" t="s">
        <v>518</v>
      </c>
      <c r="C35" s="334"/>
      <c r="D35" s="334"/>
      <c r="E35" s="4" t="s">
        <v>484</v>
      </c>
      <c r="F35" s="4" t="s">
        <v>484</v>
      </c>
      <c r="G35" s="4" t="s">
        <v>484</v>
      </c>
      <c r="H35" s="204" t="s">
        <v>484</v>
      </c>
      <c r="I35" s="4" t="s">
        <v>484</v>
      </c>
      <c r="J35" s="4" t="s">
        <v>484</v>
      </c>
      <c r="K35" s="4" t="s">
        <v>484</v>
      </c>
      <c r="L35" s="74">
        <v>0</v>
      </c>
      <c r="M35" s="334"/>
      <c r="N35" s="138">
        <v>0</v>
      </c>
      <c r="O35" s="335"/>
      <c r="P35" s="138">
        <v>0</v>
      </c>
      <c r="Q35" s="335"/>
      <c r="R35" s="206">
        <v>0</v>
      </c>
      <c r="S35" s="335"/>
      <c r="T35" s="206">
        <v>0</v>
      </c>
      <c r="U35" s="27"/>
      <c r="V35" s="27"/>
      <c r="W35" s="27"/>
    </row>
    <row r="36" spans="1:23">
      <c r="A36" s="200" t="s">
        <v>532</v>
      </c>
      <c r="B36" s="202" t="s">
        <v>518</v>
      </c>
      <c r="C36" s="334"/>
      <c r="D36" s="334"/>
      <c r="E36" s="4" t="s">
        <v>484</v>
      </c>
      <c r="F36" s="4" t="s">
        <v>484</v>
      </c>
      <c r="G36" s="4" t="s">
        <v>484</v>
      </c>
      <c r="H36" s="204" t="s">
        <v>484</v>
      </c>
      <c r="I36" s="4" t="s">
        <v>484</v>
      </c>
      <c r="J36" s="4" t="s">
        <v>484</v>
      </c>
      <c r="K36" s="4" t="s">
        <v>484</v>
      </c>
      <c r="L36" s="74">
        <v>0</v>
      </c>
      <c r="M36" s="334"/>
      <c r="N36" s="138">
        <v>0</v>
      </c>
      <c r="O36" s="335"/>
      <c r="P36" s="138">
        <v>0</v>
      </c>
      <c r="Q36" s="335"/>
      <c r="R36" s="206">
        <v>0</v>
      </c>
      <c r="S36" s="335"/>
      <c r="T36" s="206">
        <v>0</v>
      </c>
      <c r="U36" s="27"/>
      <c r="V36" s="27"/>
      <c r="W36" s="27"/>
    </row>
    <row r="37" spans="1:23">
      <c r="A37" s="200" t="s">
        <v>533</v>
      </c>
      <c r="B37" s="202" t="s">
        <v>518</v>
      </c>
      <c r="C37" s="334"/>
      <c r="D37" s="334"/>
      <c r="E37" s="4" t="s">
        <v>484</v>
      </c>
      <c r="F37" s="4" t="s">
        <v>484</v>
      </c>
      <c r="G37" s="4" t="s">
        <v>484</v>
      </c>
      <c r="H37" s="204" t="s">
        <v>484</v>
      </c>
      <c r="I37" s="4" t="s">
        <v>484</v>
      </c>
      <c r="J37" s="4" t="s">
        <v>484</v>
      </c>
      <c r="K37" s="4" t="s">
        <v>484</v>
      </c>
      <c r="L37" s="74">
        <v>0</v>
      </c>
      <c r="M37" s="334"/>
      <c r="N37" s="138">
        <v>0</v>
      </c>
      <c r="O37" s="335"/>
      <c r="P37" s="138">
        <v>0</v>
      </c>
      <c r="Q37" s="335"/>
      <c r="R37" s="206">
        <v>0</v>
      </c>
      <c r="S37" s="335"/>
      <c r="T37" s="206">
        <v>0</v>
      </c>
      <c r="U37" s="27"/>
      <c r="V37" s="27"/>
      <c r="W37" s="27"/>
    </row>
    <row r="38" spans="1:23">
      <c r="A38" s="200" t="s">
        <v>534</v>
      </c>
      <c r="B38" s="202" t="s">
        <v>518</v>
      </c>
      <c r="C38" s="334"/>
      <c r="D38" s="334"/>
      <c r="E38" s="4" t="s">
        <v>484</v>
      </c>
      <c r="F38" s="4" t="s">
        <v>484</v>
      </c>
      <c r="G38" s="4" t="s">
        <v>484</v>
      </c>
      <c r="H38" s="204" t="s">
        <v>484</v>
      </c>
      <c r="I38" s="4" t="s">
        <v>484</v>
      </c>
      <c r="J38" s="4" t="s">
        <v>484</v>
      </c>
      <c r="K38" s="4" t="s">
        <v>484</v>
      </c>
      <c r="L38" s="74">
        <v>0</v>
      </c>
      <c r="M38" s="334"/>
      <c r="N38" s="138">
        <v>0</v>
      </c>
      <c r="O38" s="335"/>
      <c r="P38" s="138">
        <v>0</v>
      </c>
      <c r="Q38" s="335"/>
      <c r="R38" s="206">
        <v>0</v>
      </c>
      <c r="S38" s="335"/>
      <c r="T38" s="206">
        <v>0</v>
      </c>
      <c r="U38" s="27"/>
      <c r="V38" s="27"/>
      <c r="W38" s="27"/>
    </row>
    <row r="39" spans="1:23">
      <c r="A39" s="200" t="s">
        <v>535</v>
      </c>
      <c r="B39" s="202" t="s">
        <v>518</v>
      </c>
      <c r="C39" s="334"/>
      <c r="D39" s="334"/>
      <c r="E39" s="4" t="s">
        <v>484</v>
      </c>
      <c r="F39" s="4" t="s">
        <v>484</v>
      </c>
      <c r="G39" s="4" t="s">
        <v>484</v>
      </c>
      <c r="H39" s="204" t="s">
        <v>484</v>
      </c>
      <c r="I39" s="4" t="s">
        <v>484</v>
      </c>
      <c r="J39" s="4" t="s">
        <v>484</v>
      </c>
      <c r="K39" s="4" t="s">
        <v>484</v>
      </c>
      <c r="L39" s="74">
        <v>0</v>
      </c>
      <c r="M39" s="334"/>
      <c r="N39" s="138">
        <v>0</v>
      </c>
      <c r="O39" s="335"/>
      <c r="P39" s="138">
        <v>0</v>
      </c>
      <c r="Q39" s="335"/>
      <c r="R39" s="206">
        <v>0</v>
      </c>
      <c r="S39" s="335"/>
      <c r="T39" s="206">
        <v>0</v>
      </c>
      <c r="U39" s="27"/>
      <c r="V39" s="27"/>
      <c r="W39" s="27"/>
    </row>
    <row r="40" spans="1:23">
      <c r="A40" s="200" t="s">
        <v>536</v>
      </c>
      <c r="B40" s="202" t="s">
        <v>518</v>
      </c>
      <c r="C40" s="334"/>
      <c r="D40" s="334"/>
      <c r="E40" s="4" t="s">
        <v>484</v>
      </c>
      <c r="F40" s="4" t="s">
        <v>484</v>
      </c>
      <c r="G40" s="4" t="s">
        <v>484</v>
      </c>
      <c r="H40" s="204" t="s">
        <v>484</v>
      </c>
      <c r="I40" s="4" t="s">
        <v>484</v>
      </c>
      <c r="J40" s="4" t="s">
        <v>484</v>
      </c>
      <c r="K40" s="4" t="s">
        <v>484</v>
      </c>
      <c r="L40" s="74">
        <v>0</v>
      </c>
      <c r="M40" s="334"/>
      <c r="N40" s="138">
        <v>0</v>
      </c>
      <c r="O40" s="335"/>
      <c r="P40" s="138">
        <v>0</v>
      </c>
      <c r="Q40" s="335"/>
      <c r="R40" s="206">
        <v>0</v>
      </c>
      <c r="S40" s="335"/>
      <c r="T40" s="206">
        <v>0</v>
      </c>
      <c r="U40" s="27"/>
      <c r="V40" s="27"/>
      <c r="W40" s="27"/>
    </row>
    <row r="41" spans="1:23">
      <c r="A41" s="200" t="s">
        <v>537</v>
      </c>
      <c r="B41" s="202" t="s">
        <v>518</v>
      </c>
      <c r="C41" s="334"/>
      <c r="D41" s="334"/>
      <c r="E41" s="4" t="s">
        <v>484</v>
      </c>
      <c r="F41" s="4" t="s">
        <v>484</v>
      </c>
      <c r="G41" s="4" t="s">
        <v>484</v>
      </c>
      <c r="H41" s="204" t="s">
        <v>484</v>
      </c>
      <c r="I41" s="4" t="s">
        <v>484</v>
      </c>
      <c r="J41" s="4" t="s">
        <v>484</v>
      </c>
      <c r="K41" s="4" t="s">
        <v>484</v>
      </c>
      <c r="L41" s="74">
        <v>0</v>
      </c>
      <c r="M41" s="334"/>
      <c r="N41" s="138">
        <v>0</v>
      </c>
      <c r="O41" s="335"/>
      <c r="P41" s="138">
        <v>0</v>
      </c>
      <c r="Q41" s="335"/>
      <c r="R41" s="206">
        <v>0</v>
      </c>
      <c r="S41" s="335"/>
      <c r="T41" s="206">
        <v>0</v>
      </c>
      <c r="U41" s="27"/>
      <c r="V41" s="27"/>
      <c r="W41" s="27"/>
    </row>
    <row r="42" spans="1:23">
      <c r="A42" s="200" t="s">
        <v>538</v>
      </c>
      <c r="B42" s="202" t="s">
        <v>518</v>
      </c>
      <c r="C42" s="334"/>
      <c r="D42" s="334"/>
      <c r="E42" s="4" t="s">
        <v>484</v>
      </c>
      <c r="F42" s="4" t="s">
        <v>484</v>
      </c>
      <c r="G42" s="4" t="s">
        <v>484</v>
      </c>
      <c r="H42" s="204" t="s">
        <v>484</v>
      </c>
      <c r="I42" s="4" t="s">
        <v>484</v>
      </c>
      <c r="J42" s="4" t="s">
        <v>484</v>
      </c>
      <c r="K42" s="4" t="s">
        <v>484</v>
      </c>
      <c r="L42" s="74">
        <v>0</v>
      </c>
      <c r="M42" s="334"/>
      <c r="N42" s="138">
        <v>0</v>
      </c>
      <c r="O42" s="335"/>
      <c r="P42" s="138">
        <v>0</v>
      </c>
      <c r="Q42" s="335"/>
      <c r="R42" s="206">
        <v>0</v>
      </c>
      <c r="S42" s="335"/>
      <c r="T42" s="206">
        <v>0</v>
      </c>
      <c r="U42" s="27"/>
      <c r="V42" s="27"/>
      <c r="W42" s="27"/>
    </row>
    <row r="43" spans="1:23">
      <c r="A43" s="200" t="s">
        <v>539</v>
      </c>
      <c r="B43" s="202" t="s">
        <v>518</v>
      </c>
      <c r="C43" s="334"/>
      <c r="D43" s="334"/>
      <c r="E43" s="4" t="s">
        <v>484</v>
      </c>
      <c r="F43" s="4" t="s">
        <v>484</v>
      </c>
      <c r="G43" s="4" t="s">
        <v>484</v>
      </c>
      <c r="H43" s="204" t="s">
        <v>484</v>
      </c>
      <c r="I43" s="4" t="s">
        <v>484</v>
      </c>
      <c r="J43" s="4" t="s">
        <v>484</v>
      </c>
      <c r="K43" s="4" t="s">
        <v>484</v>
      </c>
      <c r="L43" s="74">
        <v>0</v>
      </c>
      <c r="M43" s="334"/>
      <c r="N43" s="138">
        <v>0</v>
      </c>
      <c r="O43" s="335"/>
      <c r="P43" s="138">
        <v>0</v>
      </c>
      <c r="Q43" s="335"/>
      <c r="R43" s="206">
        <v>0</v>
      </c>
      <c r="S43" s="335"/>
      <c r="T43" s="206">
        <v>0</v>
      </c>
      <c r="U43" s="27"/>
      <c r="V43" s="27"/>
      <c r="W43" s="27"/>
    </row>
    <row r="44" spans="1:23">
      <c r="A44" s="200" t="s">
        <v>540</v>
      </c>
      <c r="B44" s="202" t="s">
        <v>518</v>
      </c>
      <c r="C44" s="334"/>
      <c r="D44" s="334"/>
      <c r="E44" s="4" t="s">
        <v>484</v>
      </c>
      <c r="F44" s="4" t="s">
        <v>484</v>
      </c>
      <c r="G44" s="4" t="s">
        <v>484</v>
      </c>
      <c r="H44" s="204" t="s">
        <v>484</v>
      </c>
      <c r="I44" s="4" t="s">
        <v>484</v>
      </c>
      <c r="J44" s="4" t="s">
        <v>484</v>
      </c>
      <c r="K44" s="4" t="s">
        <v>484</v>
      </c>
      <c r="L44" s="74">
        <v>0</v>
      </c>
      <c r="M44" s="334"/>
      <c r="N44" s="138">
        <v>0</v>
      </c>
      <c r="O44" s="335"/>
      <c r="P44" s="138">
        <v>0</v>
      </c>
      <c r="Q44" s="335"/>
      <c r="R44" s="206">
        <v>0</v>
      </c>
      <c r="S44" s="335"/>
      <c r="T44" s="206">
        <v>0</v>
      </c>
      <c r="U44" s="27"/>
      <c r="V44" s="27"/>
      <c r="W44" s="27"/>
    </row>
    <row r="45" spans="1:23">
      <c r="A45" s="200" t="s">
        <v>541</v>
      </c>
      <c r="B45" s="202" t="s">
        <v>518</v>
      </c>
      <c r="C45" s="334"/>
      <c r="D45" s="334"/>
      <c r="E45" s="4" t="s">
        <v>484</v>
      </c>
      <c r="F45" s="4" t="s">
        <v>484</v>
      </c>
      <c r="G45" s="4" t="s">
        <v>484</v>
      </c>
      <c r="H45" s="204" t="s">
        <v>484</v>
      </c>
      <c r="I45" s="4" t="s">
        <v>484</v>
      </c>
      <c r="J45" s="4" t="s">
        <v>484</v>
      </c>
      <c r="K45" s="4" t="s">
        <v>484</v>
      </c>
      <c r="L45" s="74">
        <v>0</v>
      </c>
      <c r="M45" s="334"/>
      <c r="N45" s="138">
        <v>0</v>
      </c>
      <c r="O45" s="335"/>
      <c r="P45" s="138">
        <v>0</v>
      </c>
      <c r="Q45" s="335"/>
      <c r="R45" s="206">
        <v>0</v>
      </c>
      <c r="S45" s="335"/>
      <c r="T45" s="206">
        <v>0</v>
      </c>
      <c r="U45" s="27"/>
      <c r="V45" s="27"/>
      <c r="W45" s="27"/>
    </row>
    <row r="46" spans="1:23">
      <c r="A46" s="200" t="s">
        <v>542</v>
      </c>
      <c r="B46" s="202" t="s">
        <v>518</v>
      </c>
      <c r="C46" s="334"/>
      <c r="D46" s="334"/>
      <c r="E46" s="4" t="s">
        <v>484</v>
      </c>
      <c r="F46" s="4" t="s">
        <v>484</v>
      </c>
      <c r="G46" s="4" t="s">
        <v>484</v>
      </c>
      <c r="H46" s="204" t="s">
        <v>484</v>
      </c>
      <c r="I46" s="4" t="s">
        <v>484</v>
      </c>
      <c r="J46" s="4" t="s">
        <v>484</v>
      </c>
      <c r="K46" s="4" t="s">
        <v>484</v>
      </c>
      <c r="L46" s="74">
        <v>0</v>
      </c>
      <c r="M46" s="334"/>
      <c r="N46" s="138">
        <v>0</v>
      </c>
      <c r="O46" s="335"/>
      <c r="P46" s="138">
        <v>0</v>
      </c>
      <c r="Q46" s="335"/>
      <c r="R46" s="206">
        <v>0</v>
      </c>
      <c r="S46" s="335"/>
      <c r="T46" s="206">
        <v>0</v>
      </c>
      <c r="U46" s="27"/>
      <c r="V46" s="27"/>
      <c r="W46" s="27"/>
    </row>
    <row r="47" spans="1:23">
      <c r="A47" s="200" t="s">
        <v>543</v>
      </c>
      <c r="B47" s="202" t="s">
        <v>518</v>
      </c>
      <c r="C47" s="334"/>
      <c r="D47" s="334"/>
      <c r="E47" s="4" t="s">
        <v>484</v>
      </c>
      <c r="F47" s="4" t="s">
        <v>484</v>
      </c>
      <c r="G47" s="4" t="s">
        <v>484</v>
      </c>
      <c r="H47" s="204" t="s">
        <v>484</v>
      </c>
      <c r="I47" s="4" t="s">
        <v>484</v>
      </c>
      <c r="J47" s="4" t="s">
        <v>484</v>
      </c>
      <c r="K47" s="4" t="s">
        <v>484</v>
      </c>
      <c r="L47" s="74">
        <v>0</v>
      </c>
      <c r="M47" s="334"/>
      <c r="N47" s="138">
        <v>0</v>
      </c>
      <c r="O47" s="335"/>
      <c r="P47" s="138">
        <v>0</v>
      </c>
      <c r="Q47" s="335"/>
      <c r="R47" s="206">
        <v>0</v>
      </c>
      <c r="S47" s="335"/>
      <c r="T47" s="206">
        <v>0</v>
      </c>
      <c r="U47" s="27"/>
      <c r="V47" s="27"/>
      <c r="W47" s="27"/>
    </row>
    <row r="48" spans="1:23">
      <c r="A48" s="200" t="s">
        <v>544</v>
      </c>
      <c r="B48" s="202" t="s">
        <v>518</v>
      </c>
      <c r="C48" s="334"/>
      <c r="D48" s="334"/>
      <c r="E48" s="4" t="s">
        <v>484</v>
      </c>
      <c r="F48" s="4" t="s">
        <v>484</v>
      </c>
      <c r="G48" s="4" t="s">
        <v>484</v>
      </c>
      <c r="H48" s="204" t="s">
        <v>484</v>
      </c>
      <c r="I48" s="4" t="s">
        <v>484</v>
      </c>
      <c r="J48" s="4" t="s">
        <v>484</v>
      </c>
      <c r="K48" s="4" t="s">
        <v>484</v>
      </c>
      <c r="L48" s="74">
        <v>0</v>
      </c>
      <c r="M48" s="334"/>
      <c r="N48" s="138">
        <v>0</v>
      </c>
      <c r="O48" s="335"/>
      <c r="P48" s="138">
        <v>0</v>
      </c>
      <c r="Q48" s="335"/>
      <c r="R48" s="206">
        <v>0</v>
      </c>
      <c r="S48" s="335"/>
      <c r="T48" s="206">
        <v>0</v>
      </c>
      <c r="U48" s="27"/>
      <c r="V48" s="27"/>
      <c r="W48" s="27"/>
    </row>
    <row r="49" spans="1:23">
      <c r="A49" s="200" t="s">
        <v>545</v>
      </c>
      <c r="B49" s="202" t="s">
        <v>518</v>
      </c>
      <c r="C49" s="334"/>
      <c r="D49" s="334"/>
      <c r="E49" s="4" t="s">
        <v>484</v>
      </c>
      <c r="F49" s="4" t="s">
        <v>484</v>
      </c>
      <c r="G49" s="4" t="s">
        <v>484</v>
      </c>
      <c r="H49" s="204" t="s">
        <v>484</v>
      </c>
      <c r="I49" s="4" t="s">
        <v>484</v>
      </c>
      <c r="J49" s="4" t="s">
        <v>484</v>
      </c>
      <c r="K49" s="4" t="s">
        <v>484</v>
      </c>
      <c r="L49" s="74">
        <v>0</v>
      </c>
      <c r="M49" s="334"/>
      <c r="N49" s="138">
        <v>0</v>
      </c>
      <c r="O49" s="335"/>
      <c r="P49" s="138">
        <v>0</v>
      </c>
      <c r="Q49" s="335"/>
      <c r="R49" s="206">
        <v>0</v>
      </c>
      <c r="S49" s="335"/>
      <c r="T49" s="206">
        <v>0</v>
      </c>
      <c r="U49" s="27"/>
      <c r="V49" s="27"/>
      <c r="W49" s="27"/>
    </row>
    <row r="50" spans="1:23">
      <c r="A50" s="200" t="s">
        <v>546</v>
      </c>
      <c r="B50" s="202" t="s">
        <v>518</v>
      </c>
      <c r="C50" s="334"/>
      <c r="D50" s="334"/>
      <c r="E50" s="4" t="s">
        <v>484</v>
      </c>
      <c r="F50" s="4" t="s">
        <v>484</v>
      </c>
      <c r="G50" s="4" t="s">
        <v>484</v>
      </c>
      <c r="H50" s="204" t="s">
        <v>484</v>
      </c>
      <c r="I50" s="4" t="s">
        <v>484</v>
      </c>
      <c r="J50" s="4" t="s">
        <v>484</v>
      </c>
      <c r="K50" s="4" t="s">
        <v>484</v>
      </c>
      <c r="L50" s="74">
        <v>0</v>
      </c>
      <c r="M50" s="334"/>
      <c r="N50" s="138">
        <v>0</v>
      </c>
      <c r="O50" s="335"/>
      <c r="P50" s="138">
        <v>0</v>
      </c>
      <c r="Q50" s="335"/>
      <c r="R50" s="206">
        <v>0</v>
      </c>
      <c r="S50" s="335"/>
      <c r="T50" s="206">
        <v>0</v>
      </c>
      <c r="U50" s="27"/>
      <c r="V50" s="27"/>
      <c r="W50" s="27"/>
    </row>
    <row r="51" spans="1:23">
      <c r="A51" s="200" t="s">
        <v>547</v>
      </c>
      <c r="B51" s="202" t="s">
        <v>518</v>
      </c>
      <c r="C51" s="334"/>
      <c r="D51" s="334"/>
      <c r="E51" s="4" t="s">
        <v>484</v>
      </c>
      <c r="F51" s="4" t="s">
        <v>484</v>
      </c>
      <c r="G51" s="4" t="s">
        <v>484</v>
      </c>
      <c r="H51" s="204" t="s">
        <v>484</v>
      </c>
      <c r="I51" s="4" t="s">
        <v>484</v>
      </c>
      <c r="J51" s="4" t="s">
        <v>484</v>
      </c>
      <c r="K51" s="4" t="s">
        <v>484</v>
      </c>
      <c r="L51" s="74">
        <v>0</v>
      </c>
      <c r="M51" s="334"/>
      <c r="N51" s="138">
        <v>0</v>
      </c>
      <c r="O51" s="335"/>
      <c r="P51" s="138">
        <v>0</v>
      </c>
      <c r="Q51" s="335"/>
      <c r="R51" s="206">
        <v>0</v>
      </c>
      <c r="S51" s="335"/>
      <c r="T51" s="206">
        <v>0</v>
      </c>
      <c r="U51" s="27"/>
      <c r="V51" s="27"/>
      <c r="W51" s="27"/>
    </row>
    <row r="52" spans="1:23">
      <c r="A52" s="200" t="s">
        <v>548</v>
      </c>
      <c r="B52" s="202" t="s">
        <v>518</v>
      </c>
      <c r="C52" s="334"/>
      <c r="D52" s="334"/>
      <c r="E52" s="4" t="s">
        <v>484</v>
      </c>
      <c r="F52" s="4" t="s">
        <v>484</v>
      </c>
      <c r="G52" s="4" t="s">
        <v>484</v>
      </c>
      <c r="H52" s="204" t="s">
        <v>484</v>
      </c>
      <c r="I52" s="4" t="s">
        <v>484</v>
      </c>
      <c r="J52" s="4" t="s">
        <v>484</v>
      </c>
      <c r="K52" s="4" t="s">
        <v>484</v>
      </c>
      <c r="L52" s="74">
        <v>0</v>
      </c>
      <c r="M52" s="334"/>
      <c r="N52" s="138">
        <v>0</v>
      </c>
      <c r="O52" s="335"/>
      <c r="P52" s="138">
        <v>0</v>
      </c>
      <c r="Q52" s="335"/>
      <c r="R52" s="206">
        <v>0</v>
      </c>
      <c r="S52" s="335"/>
      <c r="T52" s="206">
        <v>0</v>
      </c>
      <c r="U52" s="27"/>
      <c r="V52" s="27"/>
      <c r="W52" s="27"/>
    </row>
    <row r="53" spans="1:23">
      <c r="A53" s="200" t="s">
        <v>549</v>
      </c>
      <c r="B53" s="202" t="s">
        <v>518</v>
      </c>
      <c r="C53" s="334"/>
      <c r="D53" s="334"/>
      <c r="E53" s="4" t="s">
        <v>484</v>
      </c>
      <c r="F53" s="4" t="s">
        <v>484</v>
      </c>
      <c r="G53" s="4" t="s">
        <v>484</v>
      </c>
      <c r="H53" s="204" t="s">
        <v>484</v>
      </c>
      <c r="I53" s="4" t="s">
        <v>484</v>
      </c>
      <c r="J53" s="4" t="s">
        <v>484</v>
      </c>
      <c r="K53" s="4" t="s">
        <v>484</v>
      </c>
      <c r="L53" s="74">
        <v>0</v>
      </c>
      <c r="M53" s="334"/>
      <c r="N53" s="138">
        <v>0</v>
      </c>
      <c r="O53" s="335"/>
      <c r="P53" s="138">
        <v>0</v>
      </c>
      <c r="Q53" s="335"/>
      <c r="R53" s="206">
        <v>0</v>
      </c>
      <c r="S53" s="335"/>
      <c r="T53" s="206">
        <v>0</v>
      </c>
      <c r="U53" s="27"/>
      <c r="V53" s="27"/>
      <c r="W53" s="27"/>
    </row>
    <row r="54" spans="1:23">
      <c r="A54" s="200" t="s">
        <v>550</v>
      </c>
      <c r="B54" s="202" t="s">
        <v>518</v>
      </c>
      <c r="C54" s="334"/>
      <c r="D54" s="334"/>
      <c r="E54" s="4" t="s">
        <v>484</v>
      </c>
      <c r="F54" s="4" t="s">
        <v>484</v>
      </c>
      <c r="G54" s="4" t="s">
        <v>484</v>
      </c>
      <c r="H54" s="204" t="s">
        <v>484</v>
      </c>
      <c r="I54" s="4" t="s">
        <v>484</v>
      </c>
      <c r="J54" s="4" t="s">
        <v>484</v>
      </c>
      <c r="K54" s="4" t="s">
        <v>484</v>
      </c>
      <c r="L54" s="74">
        <v>0</v>
      </c>
      <c r="M54" s="334"/>
      <c r="N54" s="138">
        <v>0</v>
      </c>
      <c r="O54" s="335"/>
      <c r="P54" s="138">
        <v>0</v>
      </c>
      <c r="Q54" s="335"/>
      <c r="R54" s="206">
        <v>0</v>
      </c>
      <c r="S54" s="335"/>
      <c r="T54" s="206">
        <v>0</v>
      </c>
      <c r="U54" s="27"/>
      <c r="V54" s="27"/>
      <c r="W54" s="27"/>
    </row>
    <row r="55" spans="1:23">
      <c r="A55" s="200" t="s">
        <v>551</v>
      </c>
      <c r="B55" s="202" t="s">
        <v>518</v>
      </c>
      <c r="C55" s="334"/>
      <c r="D55" s="334"/>
      <c r="E55" s="4" t="s">
        <v>484</v>
      </c>
      <c r="F55" s="4" t="s">
        <v>484</v>
      </c>
      <c r="G55" s="4" t="s">
        <v>484</v>
      </c>
      <c r="H55" s="204" t="s">
        <v>484</v>
      </c>
      <c r="I55" s="4" t="s">
        <v>484</v>
      </c>
      <c r="J55" s="4" t="s">
        <v>484</v>
      </c>
      <c r="K55" s="4" t="s">
        <v>484</v>
      </c>
      <c r="L55" s="74">
        <v>0</v>
      </c>
      <c r="M55" s="334"/>
      <c r="N55" s="138">
        <v>0</v>
      </c>
      <c r="O55" s="335"/>
      <c r="P55" s="138">
        <v>0</v>
      </c>
      <c r="Q55" s="335"/>
      <c r="R55" s="206">
        <v>0</v>
      </c>
      <c r="S55" s="335"/>
      <c r="T55" s="206">
        <v>0</v>
      </c>
      <c r="U55" s="27"/>
      <c r="V55" s="27"/>
      <c r="W55" s="27"/>
    </row>
    <row r="56" spans="1:23">
      <c r="A56" s="200" t="s">
        <v>552</v>
      </c>
      <c r="B56" s="202" t="s">
        <v>518</v>
      </c>
      <c r="C56" s="334"/>
      <c r="D56" s="334"/>
      <c r="E56" s="4" t="s">
        <v>484</v>
      </c>
      <c r="F56" s="4" t="s">
        <v>484</v>
      </c>
      <c r="G56" s="4" t="s">
        <v>484</v>
      </c>
      <c r="H56" s="204" t="s">
        <v>484</v>
      </c>
      <c r="I56" s="4" t="s">
        <v>484</v>
      </c>
      <c r="J56" s="4" t="s">
        <v>484</v>
      </c>
      <c r="K56" s="4" t="s">
        <v>484</v>
      </c>
      <c r="L56" s="74">
        <v>0</v>
      </c>
      <c r="M56" s="334"/>
      <c r="N56" s="138">
        <v>0</v>
      </c>
      <c r="O56" s="335"/>
      <c r="P56" s="138">
        <v>0</v>
      </c>
      <c r="Q56" s="335"/>
      <c r="R56" s="206">
        <v>0</v>
      </c>
      <c r="S56" s="335"/>
      <c r="T56" s="206">
        <v>0</v>
      </c>
      <c r="U56" s="27"/>
      <c r="V56" s="27"/>
      <c r="W56" s="27"/>
    </row>
    <row r="57" spans="1:23">
      <c r="A57" s="200" t="s">
        <v>553</v>
      </c>
      <c r="B57" s="202" t="s">
        <v>518</v>
      </c>
      <c r="C57" s="334"/>
      <c r="D57" s="334"/>
      <c r="E57" s="4" t="s">
        <v>484</v>
      </c>
      <c r="F57" s="4" t="s">
        <v>484</v>
      </c>
      <c r="G57" s="4" t="s">
        <v>484</v>
      </c>
      <c r="H57" s="204" t="s">
        <v>484</v>
      </c>
      <c r="I57" s="4" t="s">
        <v>484</v>
      </c>
      <c r="J57" s="4" t="s">
        <v>484</v>
      </c>
      <c r="K57" s="4" t="s">
        <v>484</v>
      </c>
      <c r="L57" s="74">
        <v>0</v>
      </c>
      <c r="M57" s="334"/>
      <c r="N57" s="138">
        <v>0</v>
      </c>
      <c r="O57" s="335"/>
      <c r="P57" s="138">
        <v>0</v>
      </c>
      <c r="Q57" s="335"/>
      <c r="R57" s="206">
        <v>0</v>
      </c>
      <c r="S57" s="335"/>
      <c r="T57" s="206">
        <v>0</v>
      </c>
      <c r="U57" s="27"/>
      <c r="V57" s="27"/>
      <c r="W57" s="27"/>
    </row>
    <row r="58" spans="1:23">
      <c r="A58" s="200" t="s">
        <v>554</v>
      </c>
      <c r="B58" s="202" t="s">
        <v>518</v>
      </c>
      <c r="C58" s="334"/>
      <c r="D58" s="334"/>
      <c r="E58" s="4" t="s">
        <v>484</v>
      </c>
      <c r="F58" s="4" t="s">
        <v>484</v>
      </c>
      <c r="G58" s="4" t="s">
        <v>484</v>
      </c>
      <c r="H58" s="204" t="s">
        <v>484</v>
      </c>
      <c r="I58" s="4" t="s">
        <v>484</v>
      </c>
      <c r="J58" s="4" t="s">
        <v>484</v>
      </c>
      <c r="K58" s="4" t="s">
        <v>484</v>
      </c>
      <c r="L58" s="74">
        <v>0</v>
      </c>
      <c r="M58" s="334"/>
      <c r="N58" s="138">
        <v>0</v>
      </c>
      <c r="O58" s="335"/>
      <c r="P58" s="138">
        <v>0</v>
      </c>
      <c r="Q58" s="335"/>
      <c r="R58" s="206">
        <v>0</v>
      </c>
      <c r="S58" s="335"/>
      <c r="T58" s="206">
        <v>0</v>
      </c>
      <c r="U58" s="27"/>
      <c r="V58" s="27"/>
      <c r="W58" s="27"/>
    </row>
    <row r="59" spans="1:23">
      <c r="A59" s="200" t="s">
        <v>555</v>
      </c>
      <c r="B59" s="202" t="s">
        <v>518</v>
      </c>
      <c r="C59" s="334"/>
      <c r="D59" s="334"/>
      <c r="E59" s="4" t="s">
        <v>484</v>
      </c>
      <c r="F59" s="4" t="s">
        <v>484</v>
      </c>
      <c r="G59" s="4" t="s">
        <v>484</v>
      </c>
      <c r="H59" s="204" t="s">
        <v>484</v>
      </c>
      <c r="I59" s="4" t="s">
        <v>484</v>
      </c>
      <c r="J59" s="4" t="s">
        <v>484</v>
      </c>
      <c r="K59" s="4" t="s">
        <v>484</v>
      </c>
      <c r="L59" s="74">
        <v>0</v>
      </c>
      <c r="M59" s="334"/>
      <c r="N59" s="138">
        <v>0</v>
      </c>
      <c r="O59" s="335"/>
      <c r="P59" s="138">
        <v>0</v>
      </c>
      <c r="Q59" s="335"/>
      <c r="R59" s="206">
        <v>0</v>
      </c>
      <c r="S59" s="335"/>
      <c r="T59" s="206">
        <v>0</v>
      </c>
      <c r="U59" s="27"/>
      <c r="V59" s="27"/>
      <c r="W59" s="27"/>
    </row>
    <row r="60" spans="1:23">
      <c r="A60" s="200" t="s">
        <v>556</v>
      </c>
      <c r="B60" s="202" t="s">
        <v>518</v>
      </c>
      <c r="C60" s="334"/>
      <c r="D60" s="334"/>
      <c r="E60" s="4" t="s">
        <v>484</v>
      </c>
      <c r="F60" s="4" t="s">
        <v>484</v>
      </c>
      <c r="G60" s="4" t="s">
        <v>484</v>
      </c>
      <c r="H60" s="204" t="s">
        <v>484</v>
      </c>
      <c r="I60" s="4" t="s">
        <v>484</v>
      </c>
      <c r="J60" s="4" t="s">
        <v>484</v>
      </c>
      <c r="K60" s="4" t="s">
        <v>484</v>
      </c>
      <c r="L60" s="74">
        <v>0</v>
      </c>
      <c r="M60" s="334"/>
      <c r="N60" s="138">
        <v>0</v>
      </c>
      <c r="O60" s="335"/>
      <c r="P60" s="138">
        <v>0</v>
      </c>
      <c r="Q60" s="335"/>
      <c r="R60" s="206">
        <v>0</v>
      </c>
      <c r="S60" s="335"/>
      <c r="T60" s="206">
        <v>0</v>
      </c>
      <c r="U60" s="27"/>
      <c r="V60" s="27"/>
      <c r="W60" s="27"/>
    </row>
    <row r="61" spans="1:23">
      <c r="A61" s="200" t="s">
        <v>557</v>
      </c>
      <c r="B61" s="202" t="s">
        <v>518</v>
      </c>
      <c r="C61" s="334"/>
      <c r="D61" s="334"/>
      <c r="E61" s="4" t="s">
        <v>484</v>
      </c>
      <c r="F61" s="4" t="s">
        <v>484</v>
      </c>
      <c r="G61" s="4" t="s">
        <v>484</v>
      </c>
      <c r="H61" s="204" t="s">
        <v>484</v>
      </c>
      <c r="I61" s="4" t="s">
        <v>484</v>
      </c>
      <c r="J61" s="4" t="s">
        <v>484</v>
      </c>
      <c r="K61" s="4" t="s">
        <v>484</v>
      </c>
      <c r="L61" s="74">
        <v>0</v>
      </c>
      <c r="M61" s="334"/>
      <c r="N61" s="138">
        <v>0</v>
      </c>
      <c r="O61" s="335"/>
      <c r="P61" s="138">
        <v>0</v>
      </c>
      <c r="Q61" s="335"/>
      <c r="R61" s="206">
        <v>0</v>
      </c>
      <c r="S61" s="335"/>
      <c r="T61" s="206">
        <v>0</v>
      </c>
      <c r="U61" s="27"/>
      <c r="V61" s="27"/>
      <c r="W61" s="27"/>
    </row>
    <row r="62" spans="1:23">
      <c r="A62" s="200" t="s">
        <v>558</v>
      </c>
      <c r="B62" s="202" t="s">
        <v>518</v>
      </c>
      <c r="C62" s="334"/>
      <c r="D62" s="334"/>
      <c r="E62" s="4" t="s">
        <v>484</v>
      </c>
      <c r="F62" s="4" t="s">
        <v>484</v>
      </c>
      <c r="G62" s="4" t="s">
        <v>484</v>
      </c>
      <c r="H62" s="204" t="s">
        <v>484</v>
      </c>
      <c r="I62" s="4" t="s">
        <v>484</v>
      </c>
      <c r="J62" s="4" t="s">
        <v>484</v>
      </c>
      <c r="K62" s="4" t="s">
        <v>484</v>
      </c>
      <c r="L62" s="74">
        <v>0</v>
      </c>
      <c r="M62" s="334"/>
      <c r="N62" s="138">
        <v>0</v>
      </c>
      <c r="O62" s="335"/>
      <c r="P62" s="138">
        <v>0</v>
      </c>
      <c r="Q62" s="335"/>
      <c r="R62" s="206">
        <v>0</v>
      </c>
      <c r="S62" s="335"/>
      <c r="T62" s="206">
        <v>0</v>
      </c>
      <c r="U62" s="27"/>
      <c r="V62" s="27"/>
      <c r="W62" s="27"/>
    </row>
    <row r="63" spans="1:23">
      <c r="A63" s="200" t="s">
        <v>559</v>
      </c>
      <c r="B63" s="202" t="s">
        <v>518</v>
      </c>
      <c r="C63" s="334"/>
      <c r="D63" s="334"/>
      <c r="E63" s="4" t="s">
        <v>484</v>
      </c>
      <c r="F63" s="4" t="s">
        <v>484</v>
      </c>
      <c r="G63" s="4" t="s">
        <v>484</v>
      </c>
      <c r="H63" s="204" t="s">
        <v>484</v>
      </c>
      <c r="I63" s="4" t="s">
        <v>484</v>
      </c>
      <c r="J63" s="4" t="s">
        <v>484</v>
      </c>
      <c r="K63" s="4" t="s">
        <v>484</v>
      </c>
      <c r="L63" s="74">
        <v>0</v>
      </c>
      <c r="M63" s="334"/>
      <c r="N63" s="138">
        <v>0</v>
      </c>
      <c r="O63" s="335"/>
      <c r="P63" s="138">
        <v>0</v>
      </c>
      <c r="Q63" s="335"/>
      <c r="R63" s="206">
        <v>0</v>
      </c>
      <c r="S63" s="335"/>
      <c r="T63" s="206">
        <v>0</v>
      </c>
      <c r="U63" s="27"/>
      <c r="V63" s="27"/>
      <c r="W63" s="27"/>
    </row>
    <row r="64" spans="1:23">
      <c r="A64" s="200" t="s">
        <v>560</v>
      </c>
      <c r="B64" s="202" t="s">
        <v>518</v>
      </c>
      <c r="C64" s="334"/>
      <c r="D64" s="334"/>
      <c r="E64" s="4" t="s">
        <v>484</v>
      </c>
      <c r="F64" s="4" t="s">
        <v>484</v>
      </c>
      <c r="G64" s="4" t="s">
        <v>484</v>
      </c>
      <c r="H64" s="204" t="s">
        <v>484</v>
      </c>
      <c r="I64" s="4" t="s">
        <v>484</v>
      </c>
      <c r="J64" s="4" t="s">
        <v>484</v>
      </c>
      <c r="K64" s="4" t="s">
        <v>484</v>
      </c>
      <c r="L64" s="74">
        <v>0</v>
      </c>
      <c r="M64" s="334"/>
      <c r="N64" s="138">
        <v>0</v>
      </c>
      <c r="O64" s="335"/>
      <c r="P64" s="138">
        <v>0</v>
      </c>
      <c r="Q64" s="335"/>
      <c r="R64" s="206">
        <v>0</v>
      </c>
      <c r="S64" s="335"/>
      <c r="T64" s="206">
        <v>0</v>
      </c>
      <c r="U64" s="27"/>
      <c r="V64" s="27"/>
      <c r="W64" s="27"/>
    </row>
    <row r="65" spans="1:23">
      <c r="A65" s="200" t="s">
        <v>561</v>
      </c>
      <c r="B65" s="202" t="s">
        <v>518</v>
      </c>
      <c r="C65" s="334"/>
      <c r="D65" s="334"/>
      <c r="E65" s="4" t="s">
        <v>484</v>
      </c>
      <c r="F65" s="4" t="s">
        <v>484</v>
      </c>
      <c r="G65" s="4" t="s">
        <v>484</v>
      </c>
      <c r="H65" s="204" t="s">
        <v>484</v>
      </c>
      <c r="I65" s="4" t="s">
        <v>484</v>
      </c>
      <c r="J65" s="4" t="s">
        <v>484</v>
      </c>
      <c r="K65" s="4" t="s">
        <v>484</v>
      </c>
      <c r="L65" s="74">
        <v>0</v>
      </c>
      <c r="M65" s="334"/>
      <c r="N65" s="138">
        <v>0</v>
      </c>
      <c r="O65" s="335"/>
      <c r="P65" s="138">
        <v>0</v>
      </c>
      <c r="Q65" s="335"/>
      <c r="R65" s="206">
        <v>0</v>
      </c>
      <c r="S65" s="335"/>
      <c r="T65" s="206">
        <v>0</v>
      </c>
      <c r="U65" s="27"/>
      <c r="V65" s="27"/>
      <c r="W65" s="27"/>
    </row>
    <row r="66" spans="1:23">
      <c r="A66" s="200" t="s">
        <v>562</v>
      </c>
      <c r="B66" s="202" t="s">
        <v>518</v>
      </c>
      <c r="C66" s="334"/>
      <c r="D66" s="334"/>
      <c r="E66" s="4" t="s">
        <v>484</v>
      </c>
      <c r="F66" s="4" t="s">
        <v>484</v>
      </c>
      <c r="G66" s="4" t="s">
        <v>484</v>
      </c>
      <c r="H66" s="204" t="s">
        <v>484</v>
      </c>
      <c r="I66" s="4" t="s">
        <v>484</v>
      </c>
      <c r="J66" s="4" t="s">
        <v>484</v>
      </c>
      <c r="K66" s="4" t="s">
        <v>484</v>
      </c>
      <c r="L66" s="74">
        <v>0</v>
      </c>
      <c r="M66" s="334"/>
      <c r="N66" s="138">
        <v>0</v>
      </c>
      <c r="O66" s="335"/>
      <c r="P66" s="138">
        <v>0</v>
      </c>
      <c r="Q66" s="335"/>
      <c r="R66" s="206">
        <v>0</v>
      </c>
      <c r="S66" s="335"/>
      <c r="T66" s="206">
        <v>0</v>
      </c>
      <c r="U66" s="27"/>
      <c r="V66" s="27"/>
      <c r="W66" s="27"/>
    </row>
    <row r="67" spans="1:23">
      <c r="A67" s="200" t="s">
        <v>563</v>
      </c>
      <c r="B67" s="202" t="s">
        <v>518</v>
      </c>
      <c r="C67" s="334"/>
      <c r="D67" s="334"/>
      <c r="E67" s="4" t="s">
        <v>484</v>
      </c>
      <c r="F67" s="4" t="s">
        <v>484</v>
      </c>
      <c r="G67" s="4" t="s">
        <v>484</v>
      </c>
      <c r="H67" s="204" t="s">
        <v>484</v>
      </c>
      <c r="I67" s="4" t="s">
        <v>484</v>
      </c>
      <c r="J67" s="4" t="s">
        <v>484</v>
      </c>
      <c r="K67" s="4" t="s">
        <v>484</v>
      </c>
      <c r="L67" s="74">
        <v>0</v>
      </c>
      <c r="M67" s="334"/>
      <c r="N67" s="138">
        <v>0</v>
      </c>
      <c r="O67" s="335"/>
      <c r="P67" s="138">
        <v>0</v>
      </c>
      <c r="Q67" s="335"/>
      <c r="R67" s="206">
        <v>0</v>
      </c>
      <c r="S67" s="335"/>
      <c r="T67" s="206">
        <v>0</v>
      </c>
      <c r="U67" s="27"/>
      <c r="V67" s="27"/>
      <c r="W67" s="27"/>
    </row>
    <row r="68" spans="1:23">
      <c r="A68" s="200" t="s">
        <v>564</v>
      </c>
      <c r="B68" s="202" t="s">
        <v>518</v>
      </c>
      <c r="C68" s="334"/>
      <c r="D68" s="334"/>
      <c r="E68" s="4"/>
      <c r="F68" s="4"/>
      <c r="G68" s="4"/>
      <c r="H68" s="204"/>
      <c r="I68" s="4"/>
      <c r="J68" s="4"/>
      <c r="K68" s="4"/>
      <c r="L68" s="74">
        <v>0</v>
      </c>
      <c r="M68" s="334"/>
      <c r="N68" s="138">
        <v>0</v>
      </c>
      <c r="O68" s="335"/>
      <c r="P68" s="138">
        <v>0</v>
      </c>
      <c r="Q68" s="335"/>
      <c r="R68" s="206">
        <v>0</v>
      </c>
      <c r="S68" s="335"/>
      <c r="T68" s="206">
        <v>0</v>
      </c>
      <c r="U68" s="27"/>
      <c r="V68" s="27"/>
      <c r="W68" s="27"/>
    </row>
    <row r="69" spans="1:23">
      <c r="A69" s="200" t="s">
        <v>565</v>
      </c>
      <c r="B69" s="202" t="s">
        <v>518</v>
      </c>
      <c r="C69" s="334"/>
      <c r="D69" s="334"/>
      <c r="E69" s="4"/>
      <c r="F69" s="4"/>
      <c r="G69" s="4"/>
      <c r="H69" s="204"/>
      <c r="I69" s="4"/>
      <c r="J69" s="4"/>
      <c r="K69" s="4"/>
      <c r="L69" s="74">
        <v>0</v>
      </c>
      <c r="M69" s="334"/>
      <c r="N69" s="138">
        <v>0</v>
      </c>
      <c r="O69" s="335"/>
      <c r="P69" s="138">
        <v>0</v>
      </c>
      <c r="Q69" s="335"/>
      <c r="R69" s="206">
        <v>0</v>
      </c>
      <c r="S69" s="335"/>
      <c r="T69" s="206">
        <v>0</v>
      </c>
      <c r="U69" s="27"/>
      <c r="V69" s="27"/>
      <c r="W69" s="27"/>
    </row>
    <row r="70" spans="1:23">
      <c r="A70" s="142" t="s">
        <v>566</v>
      </c>
      <c r="B70" s="139"/>
      <c r="C70" s="334"/>
      <c r="D70" s="334"/>
      <c r="E70" s="4" t="s">
        <v>484</v>
      </c>
      <c r="F70" s="4" t="s">
        <v>484</v>
      </c>
      <c r="G70" s="4" t="s">
        <v>484</v>
      </c>
      <c r="H70" s="204" t="s">
        <v>484</v>
      </c>
      <c r="I70" s="4" t="s">
        <v>484</v>
      </c>
      <c r="J70" s="4" t="s">
        <v>484</v>
      </c>
      <c r="K70" s="4" t="s">
        <v>484</v>
      </c>
      <c r="L70" s="143">
        <f>SUM(L4:L69)</f>
        <v>6481.0000000000009</v>
      </c>
      <c r="M70" s="334"/>
      <c r="N70" s="143">
        <f>SUM(N4:N69)</f>
        <v>7372.0000000000018</v>
      </c>
      <c r="O70" s="335"/>
      <c r="P70" s="143">
        <f>SUM(P4:P69)</f>
        <v>8294</v>
      </c>
      <c r="Q70" s="335"/>
      <c r="R70" s="143">
        <f>SUM(R4:R69)</f>
        <v>8879</v>
      </c>
      <c r="S70" s="335"/>
      <c r="T70" s="143">
        <f>SUM(T4:T69)</f>
        <v>10524.000000000002</v>
      </c>
      <c r="U70" s="27"/>
      <c r="V70" s="27"/>
      <c r="W70" s="27"/>
    </row>
    <row r="71" spans="1:23" s="62" customFormat="1">
      <c r="C71" s="180"/>
      <c r="D71" s="180"/>
      <c r="E71" s="180"/>
      <c r="F71" s="180"/>
      <c r="G71" s="180"/>
      <c r="H71" s="216"/>
      <c r="I71" s="216"/>
      <c r="J71" s="216"/>
      <c r="K71" s="216"/>
      <c r="L71" s="217"/>
      <c r="M71" s="215"/>
      <c r="N71" s="217"/>
      <c r="O71" s="218"/>
      <c r="P71" s="217"/>
      <c r="Q71" s="218"/>
      <c r="R71" s="217"/>
      <c r="S71" s="218"/>
      <c r="T71" s="217"/>
      <c r="U71" s="181"/>
      <c r="V71" s="181"/>
      <c r="W71" s="181"/>
    </row>
    <row r="72" spans="1:23" s="62" customFormat="1">
      <c r="C72" s="180"/>
      <c r="D72" s="180"/>
      <c r="E72" s="180"/>
      <c r="F72" s="180"/>
      <c r="G72" s="180"/>
      <c r="H72" s="216"/>
      <c r="I72" s="216"/>
      <c r="J72" s="216"/>
      <c r="K72" s="216"/>
      <c r="L72" s="217"/>
      <c r="M72" s="215"/>
      <c r="N72" s="217"/>
      <c r="O72" s="218"/>
      <c r="P72" s="217"/>
      <c r="Q72" s="218"/>
      <c r="R72" s="217"/>
      <c r="S72" s="218"/>
      <c r="T72" s="217"/>
      <c r="U72" s="181"/>
      <c r="V72" s="181"/>
      <c r="W72" s="181"/>
    </row>
    <row r="73" spans="1:23">
      <c r="L73" s="343" t="s">
        <v>699</v>
      </c>
      <c r="M73" s="343"/>
      <c r="N73" s="343"/>
      <c r="O73" s="343"/>
      <c r="P73" s="343"/>
      <c r="Q73" s="343"/>
    </row>
    <row r="74" spans="1:23" ht="14.45" customHeight="1">
      <c r="A74" s="346" t="s">
        <v>593</v>
      </c>
      <c r="B74" s="346"/>
      <c r="C74" s="346"/>
      <c r="D74" s="346"/>
      <c r="E74" s="346"/>
      <c r="F74" s="346"/>
      <c r="G74" s="346"/>
      <c r="H74" s="346"/>
      <c r="I74" s="346"/>
      <c r="J74" s="346"/>
      <c r="L74" s="344"/>
      <c r="M74" s="344"/>
      <c r="N74" s="344"/>
      <c r="O74" s="344"/>
      <c r="P74" s="344"/>
      <c r="Q74" s="344"/>
    </row>
    <row r="75" spans="1:23" ht="48.6" customHeight="1">
      <c r="A75" s="338" t="s">
        <v>591</v>
      </c>
      <c r="B75" s="336" t="s">
        <v>99</v>
      </c>
      <c r="C75" s="336" t="s">
        <v>592</v>
      </c>
      <c r="D75" s="336" t="s">
        <v>631</v>
      </c>
      <c r="E75" s="2">
        <v>2004</v>
      </c>
      <c r="F75" s="2">
        <v>2005</v>
      </c>
      <c r="G75" s="2">
        <v>2006</v>
      </c>
      <c r="H75" s="2">
        <v>2007</v>
      </c>
      <c r="I75" s="2">
        <v>2008</v>
      </c>
      <c r="J75" s="2">
        <v>2009</v>
      </c>
      <c r="K75" s="2">
        <v>2010</v>
      </c>
      <c r="L75" s="177">
        <v>2011</v>
      </c>
      <c r="M75" s="178"/>
      <c r="N75" s="176">
        <v>2012</v>
      </c>
      <c r="O75" s="176"/>
      <c r="P75" s="177">
        <v>2013</v>
      </c>
      <c r="Q75" s="178"/>
      <c r="R75" s="176">
        <v>2014</v>
      </c>
      <c r="S75" s="176"/>
      <c r="T75" s="332">
        <v>2015</v>
      </c>
      <c r="U75" s="332"/>
    </row>
    <row r="76" spans="1:23">
      <c r="A76" s="339"/>
      <c r="B76" s="337"/>
      <c r="C76" s="337"/>
      <c r="D76" s="337"/>
      <c r="E76" s="340"/>
      <c r="F76" s="341"/>
      <c r="G76" s="341"/>
      <c r="H76" s="341"/>
      <c r="I76" s="341"/>
      <c r="J76" s="341"/>
      <c r="K76" s="342"/>
      <c r="L76" s="2" t="s">
        <v>608</v>
      </c>
      <c r="M76" s="2" t="s">
        <v>607</v>
      </c>
      <c r="N76" s="2" t="s">
        <v>608</v>
      </c>
      <c r="O76" s="2" t="s">
        <v>607</v>
      </c>
      <c r="P76" s="2" t="s">
        <v>608</v>
      </c>
      <c r="Q76" s="2" t="s">
        <v>607</v>
      </c>
      <c r="R76" s="2" t="s">
        <v>608</v>
      </c>
      <c r="S76" s="2" t="s">
        <v>607</v>
      </c>
      <c r="T76" s="2" t="s">
        <v>608</v>
      </c>
      <c r="U76" s="2" t="s">
        <v>607</v>
      </c>
    </row>
    <row r="77" spans="1:23">
      <c r="A77" s="140" t="s">
        <v>569</v>
      </c>
      <c r="B77" s="1" t="s">
        <v>570</v>
      </c>
      <c r="C77" s="145">
        <v>2.12</v>
      </c>
      <c r="D77" s="175">
        <f>C77*12</f>
        <v>25.44</v>
      </c>
      <c r="E77" s="1" t="s">
        <v>484</v>
      </c>
      <c r="F77" s="1" t="s">
        <v>484</v>
      </c>
      <c r="G77" s="1" t="s">
        <v>484</v>
      </c>
      <c r="H77" s="1" t="s">
        <v>484</v>
      </c>
      <c r="I77" s="1" t="s">
        <v>484</v>
      </c>
      <c r="J77" s="1" t="s">
        <v>484</v>
      </c>
      <c r="K77" s="1" t="s">
        <v>484</v>
      </c>
      <c r="L77" s="106">
        <f>SUM(L20:L26)</f>
        <v>72.875145697634565</v>
      </c>
      <c r="M77" s="66">
        <f>D77*L77</f>
        <v>1853.9437065478235</v>
      </c>
      <c r="N77" s="106">
        <f>SUM(N20:N26)</f>
        <v>80.157160963244607</v>
      </c>
      <c r="O77" s="66">
        <f t="shared" ref="O77:O92" si="0">N77*D77</f>
        <v>2039.198174904943</v>
      </c>
      <c r="P77" s="106">
        <f>SUM(P20:P26)</f>
        <v>105.71807127882599</v>
      </c>
      <c r="Q77" s="66">
        <f t="shared" ref="Q77:Q92" si="1">P77*D77</f>
        <v>2689.4677333333334</v>
      </c>
      <c r="R77" s="106">
        <f>SUM(R20:R26)</f>
        <v>36.400394776799274</v>
      </c>
      <c r="S77" s="213">
        <f>R77*D77</f>
        <v>926.02604312177357</v>
      </c>
      <c r="T77" s="106">
        <f>SUM(T20:T26)</f>
        <v>145.0106807990216</v>
      </c>
      <c r="U77" s="213">
        <f t="shared" ref="U77:U92" si="2">T77*D77</f>
        <v>3689.0717195271095</v>
      </c>
    </row>
    <row r="78" spans="1:23">
      <c r="A78" s="147" t="s">
        <v>638</v>
      </c>
      <c r="B78" s="1" t="s">
        <v>570</v>
      </c>
      <c r="C78" s="145">
        <v>11.44</v>
      </c>
      <c r="D78" s="175">
        <f>C78*12</f>
        <v>137.28</v>
      </c>
      <c r="E78" s="1" t="s">
        <v>484</v>
      </c>
      <c r="F78" s="1" t="s">
        <v>484</v>
      </c>
      <c r="G78" s="1" t="s">
        <v>484</v>
      </c>
      <c r="H78" s="1" t="s">
        <v>484</v>
      </c>
      <c r="I78" s="1" t="s">
        <v>484</v>
      </c>
      <c r="J78" s="1" t="s">
        <v>484</v>
      </c>
      <c r="K78" s="1" t="s">
        <v>484</v>
      </c>
      <c r="L78" s="109">
        <f>SUM(L6,L16,L18,L21,L22,L23,L24,L25,L26,L27,L28,L29,L30,L31,L32,L44,L45,L46,L53,L54,L57,L65,)</f>
        <v>94.648817278025376</v>
      </c>
      <c r="M78" s="66">
        <f t="shared" ref="M78:M91" si="3">D78*L78</f>
        <v>12993.389635927324</v>
      </c>
      <c r="N78" s="109">
        <f>SUM(N6,N16,N18,N21,N22,N23,N24,N25,N26,N27,N28,N29,N30,N31,N32,N44,N45,N46,N53,N54,N57,N65,)</f>
        <v>104.74524714828897</v>
      </c>
      <c r="O78" s="66">
        <f t="shared" si="0"/>
        <v>14379.42752851711</v>
      </c>
      <c r="P78" s="109">
        <f>SUM(P6,P16,P18,P21,P22,P23,P24,P25,P26,P27,P28,P29,P30,P31,P32,P44,P45,P46,P53,P54,P57,P65,)</f>
        <v>109.89115303983228</v>
      </c>
      <c r="Q78" s="66">
        <f t="shared" si="1"/>
        <v>15085.857489308175</v>
      </c>
      <c r="R78" s="109">
        <f>SUM(R6,R16,R18,R21,R22,R23,R24,R25,R26,R27,R28,R29,R30,R31,R32,R44,R45,R46,R53,R54,R57,R65,)</f>
        <v>36.400394776799274</v>
      </c>
      <c r="S78" s="213">
        <f t="shared" ref="S78:S92" si="4">R78*D78</f>
        <v>4997.0461949590044</v>
      </c>
      <c r="T78" s="109">
        <f>SUM(T6,T16,T18,T21,T22,T23,T24,T25,T26,T27,T28,T29,T30,T31,T32,T44,T45,T46,T53,T54,T57,T65,)</f>
        <v>139.00432123929883</v>
      </c>
      <c r="U78" s="213">
        <f t="shared" si="2"/>
        <v>19082.513219730943</v>
      </c>
    </row>
    <row r="79" spans="1:23">
      <c r="A79" s="147" t="s">
        <v>571</v>
      </c>
      <c r="B79" s="1" t="s">
        <v>572</v>
      </c>
      <c r="C79" s="145">
        <v>16.64</v>
      </c>
      <c r="D79" s="175">
        <f t="shared" ref="D79:D91" si="5">C79*12</f>
        <v>199.68</v>
      </c>
      <c r="E79" s="1" t="s">
        <v>484</v>
      </c>
      <c r="F79" s="1" t="s">
        <v>484</v>
      </c>
      <c r="G79" s="1" t="s">
        <v>484</v>
      </c>
      <c r="H79" s="1" t="s">
        <v>484</v>
      </c>
      <c r="I79" s="1" t="s">
        <v>484</v>
      </c>
      <c r="J79" s="1" t="s">
        <v>484</v>
      </c>
      <c r="K79" s="1" t="s">
        <v>484</v>
      </c>
      <c r="L79" s="205">
        <f>SUM(L14,L17,L24,L62)</f>
        <v>0</v>
      </c>
      <c r="M79" s="66">
        <f t="shared" si="3"/>
        <v>0</v>
      </c>
      <c r="N79" s="205">
        <f>SUM(N14,N17,N24,N62)</f>
        <v>0</v>
      </c>
      <c r="O79" s="66">
        <f t="shared" si="0"/>
        <v>0</v>
      </c>
      <c r="P79" s="205">
        <f>SUM(P14,P17,P24,P62)</f>
        <v>0</v>
      </c>
      <c r="Q79" s="66">
        <f t="shared" si="1"/>
        <v>0</v>
      </c>
      <c r="R79" s="205">
        <f>SUM(R14,R17,R24,R62)</f>
        <v>0</v>
      </c>
      <c r="S79" s="213">
        <f t="shared" si="4"/>
        <v>0</v>
      </c>
      <c r="T79" s="205">
        <f>SUM(T14,T17,T24,T62)</f>
        <v>73.792417448022832</v>
      </c>
      <c r="U79" s="213">
        <f t="shared" si="2"/>
        <v>14734.8699160212</v>
      </c>
    </row>
    <row r="80" spans="1:23">
      <c r="A80" s="144" t="s">
        <v>573</v>
      </c>
      <c r="B80" s="1" t="s">
        <v>570</v>
      </c>
      <c r="C80" s="145">
        <v>5.98</v>
      </c>
      <c r="D80" s="175">
        <f t="shared" si="5"/>
        <v>71.760000000000005</v>
      </c>
      <c r="E80" s="1" t="s">
        <v>484</v>
      </c>
      <c r="F80" s="1" t="s">
        <v>484</v>
      </c>
      <c r="G80" s="1" t="s">
        <v>484</v>
      </c>
      <c r="H80" s="1" t="s">
        <v>484</v>
      </c>
      <c r="I80" s="1" t="s">
        <v>484</v>
      </c>
      <c r="J80" s="1" t="s">
        <v>484</v>
      </c>
      <c r="K80" s="1" t="s">
        <v>484</v>
      </c>
      <c r="L80" s="205">
        <f>SUM(L27,L28,L29,L53,L55,L56)</f>
        <v>0</v>
      </c>
      <c r="M80" s="66">
        <f t="shared" si="3"/>
        <v>0</v>
      </c>
      <c r="N80" s="205">
        <f>SUM(N27,N28,N29,N53,N55,N56)</f>
        <v>0</v>
      </c>
      <c r="O80" s="66">
        <f t="shared" si="0"/>
        <v>0</v>
      </c>
      <c r="P80" s="205">
        <f>SUM(P27,P28,P29,P53,P55,P56)</f>
        <v>0</v>
      </c>
      <c r="Q80" s="66">
        <f t="shared" si="1"/>
        <v>0</v>
      </c>
      <c r="R80" s="205">
        <f>SUM(R27,R28,R29,R53,R55,R56)</f>
        <v>0</v>
      </c>
      <c r="S80" s="213">
        <f t="shared" si="4"/>
        <v>0</v>
      </c>
      <c r="T80" s="205">
        <f>SUM(T27,T28,T29,T53,T55,T56)</f>
        <v>0</v>
      </c>
      <c r="U80" s="213">
        <f t="shared" si="2"/>
        <v>0</v>
      </c>
    </row>
    <row r="81" spans="1:21">
      <c r="A81" s="144" t="s">
        <v>574</v>
      </c>
      <c r="B81" s="1" t="s">
        <v>570</v>
      </c>
      <c r="C81" s="145">
        <v>6.75</v>
      </c>
      <c r="D81" s="175">
        <f t="shared" si="5"/>
        <v>81</v>
      </c>
      <c r="E81" s="1" t="s">
        <v>484</v>
      </c>
      <c r="F81" s="1" t="s">
        <v>484</v>
      </c>
      <c r="G81" s="1" t="s">
        <v>484</v>
      </c>
      <c r="H81" s="1" t="s">
        <v>484</v>
      </c>
      <c r="I81" s="1" t="s">
        <v>484</v>
      </c>
      <c r="J81" s="1" t="s">
        <v>484</v>
      </c>
      <c r="K81" s="1" t="s">
        <v>484</v>
      </c>
      <c r="L81" s="205">
        <f>SUM(L5+L6+L13+L14+L33+L34,L65)</f>
        <v>2491.9744943435039</v>
      </c>
      <c r="M81" s="66">
        <f t="shared" si="3"/>
        <v>201849.93404182381</v>
      </c>
      <c r="N81" s="205">
        <f>SUM(N5+N6+N13+N14+N33+N34,N65)</f>
        <v>2785.8301647655262</v>
      </c>
      <c r="O81" s="66">
        <f t="shared" si="0"/>
        <v>225652.24334600763</v>
      </c>
      <c r="P81" s="205">
        <f>SUM(P5+P6+P13+P14+P33+P34,P65)</f>
        <v>2458.6406708595387</v>
      </c>
      <c r="Q81" s="66">
        <f t="shared" si="1"/>
        <v>199149.89433962264</v>
      </c>
      <c r="R81" s="205">
        <f>SUM(R5+R6+R13+R14+R33+R34,R65)</f>
        <v>2565.5537503795936</v>
      </c>
      <c r="S81" s="213">
        <f t="shared" si="4"/>
        <v>207809.85378074707</v>
      </c>
      <c r="T81" s="205">
        <f>SUM(T5+T6+T13+T14+T33+T34,T65)</f>
        <v>2558.7091724419079</v>
      </c>
      <c r="U81" s="213">
        <f t="shared" si="2"/>
        <v>207255.44296779454</v>
      </c>
    </row>
    <row r="82" spans="1:21">
      <c r="A82" s="144" t="s">
        <v>575</v>
      </c>
      <c r="B82" s="1" t="s">
        <v>576</v>
      </c>
      <c r="C82" s="145">
        <v>8.42</v>
      </c>
      <c r="D82" s="175">
        <f t="shared" si="5"/>
        <v>101.03999999999999</v>
      </c>
      <c r="E82" s="1" t="s">
        <v>484</v>
      </c>
      <c r="F82" s="1" t="s">
        <v>484</v>
      </c>
      <c r="G82" s="1" t="s">
        <v>484</v>
      </c>
      <c r="H82" s="1" t="s">
        <v>484</v>
      </c>
      <c r="I82" s="1" t="s">
        <v>484</v>
      </c>
      <c r="J82" s="1" t="s">
        <v>484</v>
      </c>
      <c r="K82" s="1" t="s">
        <v>484</v>
      </c>
      <c r="L82" s="205">
        <f>L4</f>
        <v>1722.341858073363</v>
      </c>
      <c r="M82" s="66">
        <f t="shared" si="3"/>
        <v>174025.42133973259</v>
      </c>
      <c r="N82" s="205">
        <f>N4</f>
        <v>1930.6565272496855</v>
      </c>
      <c r="O82" s="66">
        <f t="shared" si="0"/>
        <v>195073.53551330822</v>
      </c>
      <c r="P82" s="7">
        <f>P4</f>
        <v>1810.4219706498955</v>
      </c>
      <c r="Q82" s="66">
        <f t="shared" si="1"/>
        <v>182925.03591446544</v>
      </c>
      <c r="R82" s="205">
        <f>R4</f>
        <v>1791.0342392954751</v>
      </c>
      <c r="S82" s="213">
        <f t="shared" si="4"/>
        <v>180966.0995384148</v>
      </c>
      <c r="T82" s="205">
        <f>T4</f>
        <v>1820.7849979616797</v>
      </c>
      <c r="U82" s="213">
        <f t="shared" si="2"/>
        <v>183972.11619404811</v>
      </c>
    </row>
    <row r="83" spans="1:21">
      <c r="A83" s="144" t="s">
        <v>577</v>
      </c>
      <c r="B83" s="1" t="s">
        <v>578</v>
      </c>
      <c r="C83" s="145">
        <v>87</v>
      </c>
      <c r="D83" s="175">
        <f t="shared" si="5"/>
        <v>1044</v>
      </c>
      <c r="E83" s="1" t="s">
        <v>484</v>
      </c>
      <c r="F83" s="1" t="s">
        <v>484</v>
      </c>
      <c r="G83" s="1" t="s">
        <v>484</v>
      </c>
      <c r="H83" s="1" t="s">
        <v>484</v>
      </c>
      <c r="I83" s="1" t="s">
        <v>484</v>
      </c>
      <c r="J83" s="1" t="s">
        <v>484</v>
      </c>
      <c r="K83" s="1" t="s">
        <v>484</v>
      </c>
      <c r="L83" s="205">
        <f>SUM(L47,L50)</f>
        <v>0</v>
      </c>
      <c r="M83" s="66">
        <f t="shared" si="3"/>
        <v>0</v>
      </c>
      <c r="N83" s="205">
        <f>SUM(N47,N50)</f>
        <v>0</v>
      </c>
      <c r="O83" s="66">
        <f t="shared" si="0"/>
        <v>0</v>
      </c>
      <c r="P83" s="205">
        <f>SUM(P47,P50)</f>
        <v>0</v>
      </c>
      <c r="Q83" s="66">
        <f t="shared" si="1"/>
        <v>0</v>
      </c>
      <c r="R83" s="205">
        <f>SUM(R47,R50)</f>
        <v>0</v>
      </c>
      <c r="S83" s="213">
        <f t="shared" si="4"/>
        <v>0</v>
      </c>
      <c r="T83" s="205">
        <f>SUM(T47,T50)</f>
        <v>0</v>
      </c>
      <c r="U83" s="213">
        <f t="shared" si="2"/>
        <v>0</v>
      </c>
    </row>
    <row r="84" spans="1:21">
      <c r="A84" s="144" t="s">
        <v>579</v>
      </c>
      <c r="B84" s="1" t="s">
        <v>580</v>
      </c>
      <c r="C84" s="145">
        <v>3.59</v>
      </c>
      <c r="D84" s="175">
        <f t="shared" si="5"/>
        <v>43.08</v>
      </c>
      <c r="E84" s="1" t="s">
        <v>484</v>
      </c>
      <c r="F84" s="1" t="s">
        <v>484</v>
      </c>
      <c r="G84" s="1" t="s">
        <v>484</v>
      </c>
      <c r="H84" s="1" t="s">
        <v>484</v>
      </c>
      <c r="I84" s="1" t="s">
        <v>484</v>
      </c>
      <c r="J84" s="1" t="s">
        <v>484</v>
      </c>
      <c r="K84" s="1" t="s">
        <v>484</v>
      </c>
      <c r="L84" s="106">
        <f>SUM(L5,L11,L22,L28,L30,L36,L38,L39,L54,L55,L60,L66,L68)</f>
        <v>2890.1216318135075</v>
      </c>
      <c r="M84" s="66">
        <f t="shared" si="3"/>
        <v>124506.4398985259</v>
      </c>
      <c r="N84" s="106">
        <f>SUM(N5,N11,N22,N28,N30,N36,N38,N39,N54,N55,N60,N66,N68)</f>
        <v>3217.596958174905</v>
      </c>
      <c r="O84" s="66">
        <f t="shared" si="0"/>
        <v>138614.0769581749</v>
      </c>
      <c r="P84" s="106">
        <f>SUM(P5,P11,P22,P28,P30,P36,P38,P39,P54,P55,P60,P66,P68)</f>
        <v>2326.4930817610061</v>
      </c>
      <c r="Q84" s="66">
        <f t="shared" si="1"/>
        <v>100225.32196226413</v>
      </c>
      <c r="R84" s="106">
        <f>SUM(R5,R11,R22,R28,R30,R36,R38,R39,R54,R55,R60,R66,R68)</f>
        <v>2465.1156240510177</v>
      </c>
      <c r="S84" s="213">
        <f t="shared" si="4"/>
        <v>106197.18108411784</v>
      </c>
      <c r="T84" s="106">
        <f>SUM(T5,T11,T22,T28,T30,T36,T38,T39,T54,T55,T60,T66,T68)</f>
        <v>2375.0861801875258</v>
      </c>
      <c r="U84" s="213">
        <f t="shared" si="2"/>
        <v>102318.71264247861</v>
      </c>
    </row>
    <row r="85" spans="1:21">
      <c r="A85" s="144" t="s">
        <v>581</v>
      </c>
      <c r="B85" s="1" t="s">
        <v>578</v>
      </c>
      <c r="C85" s="145">
        <v>54</v>
      </c>
      <c r="D85" s="175">
        <f t="shared" si="5"/>
        <v>648</v>
      </c>
      <c r="E85" s="1" t="s">
        <v>484</v>
      </c>
      <c r="F85" s="1" t="s">
        <v>484</v>
      </c>
      <c r="G85" s="1" t="s">
        <v>484</v>
      </c>
      <c r="H85" s="1" t="s">
        <v>484</v>
      </c>
      <c r="I85" s="1" t="s">
        <v>484</v>
      </c>
      <c r="J85" s="1" t="s">
        <v>484</v>
      </c>
      <c r="K85" s="1" t="s">
        <v>484</v>
      </c>
      <c r="L85" s="106">
        <v>0</v>
      </c>
      <c r="M85" s="66">
        <f t="shared" si="3"/>
        <v>0</v>
      </c>
      <c r="N85" s="106">
        <v>0</v>
      </c>
      <c r="O85" s="66">
        <f t="shared" si="0"/>
        <v>0</v>
      </c>
      <c r="P85" s="1">
        <v>0</v>
      </c>
      <c r="Q85" s="66">
        <f t="shared" si="1"/>
        <v>0</v>
      </c>
      <c r="R85" s="106">
        <v>0</v>
      </c>
      <c r="S85" s="213">
        <f t="shared" si="4"/>
        <v>0</v>
      </c>
      <c r="T85" s="106">
        <v>0</v>
      </c>
      <c r="U85" s="213">
        <f t="shared" si="2"/>
        <v>0</v>
      </c>
    </row>
    <row r="86" spans="1:21">
      <c r="A86" s="144" t="s">
        <v>582</v>
      </c>
      <c r="B86" s="1" t="s">
        <v>578</v>
      </c>
      <c r="C86" s="145">
        <v>19.989999999999998</v>
      </c>
      <c r="D86" s="175">
        <f t="shared" si="5"/>
        <v>239.88</v>
      </c>
      <c r="E86" s="1" t="s">
        <v>484</v>
      </c>
      <c r="F86" s="1" t="s">
        <v>484</v>
      </c>
      <c r="G86" s="1" t="s">
        <v>484</v>
      </c>
      <c r="H86" s="1" t="s">
        <v>484</v>
      </c>
      <c r="I86" s="1" t="s">
        <v>484</v>
      </c>
      <c r="J86" s="1" t="s">
        <v>484</v>
      </c>
      <c r="K86" s="1" t="s">
        <v>484</v>
      </c>
      <c r="L86" s="106">
        <f>SUM(L13,L15,L16,L18,L19,L23,L25,L27,L29,L32,L34,L35,L40,L41,L42,L46,L48,L51,L56,L59,L60,L63,L65,L67,L69)</f>
        <v>227.06828933836132</v>
      </c>
      <c r="M86" s="66">
        <f t="shared" si="3"/>
        <v>54469.141246486113</v>
      </c>
      <c r="N86" s="106">
        <f>SUM(N13,N15,N16,N18,N19,N23,N25,N27,N29,N32,N34,N35,N40,N41,N42,N46,N48,N51,N56,N59,N60,N63,N65,N67,N69)</f>
        <v>262.60076045627375</v>
      </c>
      <c r="O86" s="66">
        <f t="shared" si="0"/>
        <v>62992.670418250942</v>
      </c>
      <c r="P86" s="106">
        <f>SUM(P13,P15,P16,P18,P19,P23,P25,P27,P29,P32,P34,P35,P40,P41,P42,P46,P48,P51,P56,P59,P60,P63,P65,P67,P69)</f>
        <v>425.65433962264149</v>
      </c>
      <c r="Q86" s="66">
        <f t="shared" si="1"/>
        <v>102105.96298867924</v>
      </c>
      <c r="R86" s="106">
        <f>SUM(R13,R15,R16,R18,R19,R23,R25,R27,R29,R32,R34,R35,R40,R41,R42,R46,R48,R51,R56,R59,R60,R63,R65,R67,R69)</f>
        <v>314.12192529608262</v>
      </c>
      <c r="S86" s="213">
        <f t="shared" si="4"/>
        <v>75351.567440024301</v>
      </c>
      <c r="T86" s="106">
        <f>SUM(T13,T15,T16,T18,T19,T23,T25,T27,T29,T32,T34,T35,T40,T41,T42,T46,T48,T51,T56,T59,T60,T63,T65,T67,T69)</f>
        <v>528.55964125560536</v>
      </c>
      <c r="U86" s="213">
        <f t="shared" si="2"/>
        <v>126790.88674439461</v>
      </c>
    </row>
    <row r="87" spans="1:21">
      <c r="A87" s="144" t="s">
        <v>583</v>
      </c>
      <c r="B87" s="1" t="s">
        <v>570</v>
      </c>
      <c r="C87" s="145">
        <v>2.34</v>
      </c>
      <c r="D87" s="175">
        <f t="shared" si="5"/>
        <v>28.08</v>
      </c>
      <c r="E87" s="1" t="s">
        <v>484</v>
      </c>
      <c r="F87" s="1" t="s">
        <v>484</v>
      </c>
      <c r="G87" s="1" t="s">
        <v>484</v>
      </c>
      <c r="H87" s="1" t="s">
        <v>484</v>
      </c>
      <c r="I87" s="1" t="s">
        <v>484</v>
      </c>
      <c r="J87" s="1" t="s">
        <v>484</v>
      </c>
      <c r="K87" s="1" t="s">
        <v>484</v>
      </c>
      <c r="L87" s="106">
        <f>SUM(L7,L21,L26,L32,L37)</f>
        <v>431.02982516283851</v>
      </c>
      <c r="M87" s="66">
        <f t="shared" si="3"/>
        <v>12103.317490572505</v>
      </c>
      <c r="N87" s="106">
        <f>SUM(N7,N21,N26,N32,N37)</f>
        <v>507.98986058301642</v>
      </c>
      <c r="O87" s="66">
        <f t="shared" si="0"/>
        <v>14264.355285171101</v>
      </c>
      <c r="P87" s="106">
        <f>SUM(P7,P21,P26,P32,P37)</f>
        <v>957.72226415094349</v>
      </c>
      <c r="Q87" s="66">
        <f t="shared" si="1"/>
        <v>26892.841177358492</v>
      </c>
      <c r="R87" s="106">
        <f>SUM(R7,R21,R26,R32,R37)</f>
        <v>1125.7159125417554</v>
      </c>
      <c r="S87" s="213">
        <f t="shared" si="4"/>
        <v>31610.102824172489</v>
      </c>
      <c r="T87" s="106">
        <f>SUM(T7,T21,T26,T32,T37)</f>
        <v>912.10860171218928</v>
      </c>
      <c r="U87" s="213">
        <f t="shared" si="2"/>
        <v>25612.009536078273</v>
      </c>
    </row>
    <row r="88" spans="1:21">
      <c r="A88" s="144" t="s">
        <v>584</v>
      </c>
      <c r="B88" s="1" t="s">
        <v>570</v>
      </c>
      <c r="C88" s="145">
        <v>63.25</v>
      </c>
      <c r="D88" s="175">
        <f t="shared" si="5"/>
        <v>759</v>
      </c>
      <c r="E88" s="1" t="s">
        <v>484</v>
      </c>
      <c r="F88" s="1" t="s">
        <v>484</v>
      </c>
      <c r="G88" s="1" t="s">
        <v>484</v>
      </c>
      <c r="H88" s="1" t="s">
        <v>484</v>
      </c>
      <c r="I88" s="1" t="s">
        <v>484</v>
      </c>
      <c r="J88" s="1" t="s">
        <v>484</v>
      </c>
      <c r="K88" s="1" t="s">
        <v>484</v>
      </c>
      <c r="L88" s="106">
        <v>0</v>
      </c>
      <c r="M88" s="66">
        <f t="shared" si="3"/>
        <v>0</v>
      </c>
      <c r="N88" s="106">
        <v>0</v>
      </c>
      <c r="O88" s="66">
        <f t="shared" si="0"/>
        <v>0</v>
      </c>
      <c r="P88" s="1">
        <v>0</v>
      </c>
      <c r="Q88" s="66">
        <f t="shared" si="1"/>
        <v>0</v>
      </c>
      <c r="R88" s="1">
        <v>0</v>
      </c>
      <c r="S88" s="213">
        <f t="shared" si="4"/>
        <v>0</v>
      </c>
      <c r="T88" s="106">
        <v>0</v>
      </c>
      <c r="U88" s="213">
        <f t="shared" si="2"/>
        <v>0</v>
      </c>
    </row>
    <row r="89" spans="1:21">
      <c r="A89" s="144" t="s">
        <v>585</v>
      </c>
      <c r="B89" s="1" t="s">
        <v>586</v>
      </c>
      <c r="C89" s="145">
        <v>12</v>
      </c>
      <c r="D89" s="175">
        <f t="shared" si="5"/>
        <v>144</v>
      </c>
      <c r="E89" s="1" t="s">
        <v>484</v>
      </c>
      <c r="F89" s="1" t="s">
        <v>484</v>
      </c>
      <c r="G89" s="1" t="s">
        <v>484</v>
      </c>
      <c r="H89" s="1" t="s">
        <v>484</v>
      </c>
      <c r="I89" s="1" t="s">
        <v>484</v>
      </c>
      <c r="J89" s="1" t="s">
        <v>484</v>
      </c>
      <c r="K89" s="1" t="s">
        <v>484</v>
      </c>
      <c r="L89" s="106">
        <v>0</v>
      </c>
      <c r="M89" s="66">
        <f t="shared" si="3"/>
        <v>0</v>
      </c>
      <c r="N89" s="106">
        <v>0</v>
      </c>
      <c r="O89" s="66">
        <f t="shared" si="0"/>
        <v>0</v>
      </c>
      <c r="P89" s="1">
        <v>0</v>
      </c>
      <c r="Q89" s="66">
        <f t="shared" si="1"/>
        <v>0</v>
      </c>
      <c r="R89" s="1">
        <v>0</v>
      </c>
      <c r="S89" s="213">
        <f t="shared" si="4"/>
        <v>0</v>
      </c>
      <c r="T89" s="106">
        <v>0</v>
      </c>
      <c r="U89" s="213">
        <f t="shared" si="2"/>
        <v>0</v>
      </c>
    </row>
    <row r="90" spans="1:21">
      <c r="A90" s="144" t="s">
        <v>587</v>
      </c>
      <c r="B90" s="1" t="s">
        <v>588</v>
      </c>
      <c r="C90" s="145">
        <v>22.36</v>
      </c>
      <c r="D90" s="175">
        <f t="shared" si="5"/>
        <v>268.32</v>
      </c>
      <c r="E90" s="1" t="s">
        <v>484</v>
      </c>
      <c r="F90" s="1" t="s">
        <v>484</v>
      </c>
      <c r="G90" s="1" t="s">
        <v>484</v>
      </c>
      <c r="H90" s="1" t="s">
        <v>484</v>
      </c>
      <c r="I90" s="1" t="s">
        <v>484</v>
      </c>
      <c r="J90" s="1" t="s">
        <v>484</v>
      </c>
      <c r="K90" s="1" t="s">
        <v>484</v>
      </c>
      <c r="L90" s="106">
        <f>SUM(L16,L53,L54,L55,L56,L57,L58,L59,L60,L61,L63,L64,L66,L67,L68,L69)</f>
        <v>9.331573534453204</v>
      </c>
      <c r="M90" s="66">
        <f t="shared" si="3"/>
        <v>2503.8478107644837</v>
      </c>
      <c r="N90" s="106">
        <f>SUM(N16,N53,N54,N55,N56,N57,N58,N59,N60,N61,N63,N64,N66,N67,N68,N69)</f>
        <v>10.818757921419518</v>
      </c>
      <c r="O90" s="66">
        <f t="shared" si="0"/>
        <v>2902.8891254752853</v>
      </c>
      <c r="P90" s="106">
        <f>SUM(P16,P53,P54,P55,P56,P57,P58,P59,P60,P61,P63,P64,P66,P67,P68,P69)</f>
        <v>0.69551362683438167</v>
      </c>
      <c r="Q90" s="66">
        <f t="shared" si="1"/>
        <v>186.62021635220128</v>
      </c>
      <c r="R90" s="106">
        <f>SUM(R16,R53,R54,R55,R56,R57,R58,R59,R60,R61,R63,R64,R66,R67,R68,R69)</f>
        <v>0</v>
      </c>
      <c r="S90" s="213">
        <f t="shared" si="4"/>
        <v>0</v>
      </c>
      <c r="T90" s="106">
        <f>SUM(T16,T53,T54,T55,T56,T57,T58,T59,T60,T61,T63,T64,T66,T67,T68,T69)</f>
        <v>0</v>
      </c>
      <c r="U90" s="213">
        <f t="shared" si="2"/>
        <v>0</v>
      </c>
    </row>
    <row r="91" spans="1:21">
      <c r="A91" s="144" t="s">
        <v>589</v>
      </c>
      <c r="B91" s="1" t="s">
        <v>588</v>
      </c>
      <c r="C91" s="145">
        <v>4.8</v>
      </c>
      <c r="D91" s="175">
        <f t="shared" si="5"/>
        <v>57.599999999999994</v>
      </c>
      <c r="E91" s="1" t="s">
        <v>484</v>
      </c>
      <c r="F91" s="1" t="s">
        <v>484</v>
      </c>
      <c r="G91" s="1" t="s">
        <v>484</v>
      </c>
      <c r="H91" s="1" t="s">
        <v>484</v>
      </c>
      <c r="I91" s="1" t="s">
        <v>484</v>
      </c>
      <c r="J91" s="1" t="s">
        <v>484</v>
      </c>
      <c r="K91" s="1" t="s">
        <v>484</v>
      </c>
      <c r="L91" s="106">
        <f>SUM(L7,L9,L15,L17,L43,L44,L45,L46,L47,L48,L49,L50,L51,L52,L62)</f>
        <v>471.91100445663352</v>
      </c>
      <c r="M91" s="66">
        <f t="shared" si="3"/>
        <v>27182.073856702089</v>
      </c>
      <c r="N91" s="106">
        <f>SUM(N7,N9,N15,N17,N43,N44,N45,N46,N47,N48,N49,N50,N51,N52,N62)</f>
        <v>558.14955640050698</v>
      </c>
      <c r="O91" s="66">
        <f t="shared" si="0"/>
        <v>32149.414448669198</v>
      </c>
      <c r="P91" s="106">
        <f>SUM(P7,P9,P15,P17,P43,P44,P45,P46,P47,P48,P49,P50,P51,P52,P62)</f>
        <v>1148.2929979035639</v>
      </c>
      <c r="Q91" s="66">
        <f t="shared" si="1"/>
        <v>66141.676679245269</v>
      </c>
      <c r="R91" s="106">
        <f>SUM(R7,R9,R15,R17,R43,R44,R45,R46,R47,R48,R49,R50,R51,R52,R62)</f>
        <v>1302.9993167324628</v>
      </c>
      <c r="S91" s="213">
        <f t="shared" si="4"/>
        <v>75052.76064378985</v>
      </c>
      <c r="T91" s="106">
        <f>SUM(T7,T9,T15,T17,T43,T44,T45,T46,T47,T48,T49,T50,T51,T52,T62)</f>
        <v>1208.9943742356299</v>
      </c>
      <c r="U91" s="213">
        <f t="shared" si="2"/>
        <v>69638.075955972279</v>
      </c>
    </row>
    <row r="92" spans="1:21">
      <c r="A92" s="144" t="s">
        <v>590</v>
      </c>
      <c r="B92" s="1" t="s">
        <v>588</v>
      </c>
      <c r="C92" s="175">
        <v>11.6</v>
      </c>
      <c r="D92" s="175">
        <f>C92*12</f>
        <v>139.19999999999999</v>
      </c>
      <c r="E92" s="1" t="s">
        <v>484</v>
      </c>
      <c r="F92" s="1" t="s">
        <v>484</v>
      </c>
      <c r="G92" s="1" t="s">
        <v>484</v>
      </c>
      <c r="H92" s="1" t="s">
        <v>484</v>
      </c>
      <c r="I92" s="1" t="s">
        <v>484</v>
      </c>
      <c r="J92" s="1" t="s">
        <v>484</v>
      </c>
      <c r="K92" s="1" t="s">
        <v>484</v>
      </c>
      <c r="L92" s="106">
        <f>L8</f>
        <v>738.08303051079884</v>
      </c>
      <c r="M92" s="66">
        <f>D92*L92</f>
        <v>102741.15784710318</v>
      </c>
      <c r="N92" s="106">
        <f>N8</f>
        <v>904.34980988593156</v>
      </c>
      <c r="O92" s="66">
        <f t="shared" si="0"/>
        <v>125885.49353612166</v>
      </c>
      <c r="P92" s="1">
        <f>P8</f>
        <v>2763.2756394129979</v>
      </c>
      <c r="Q92" s="66">
        <f t="shared" si="1"/>
        <v>384647.96900628926</v>
      </c>
      <c r="R92" s="106">
        <f>R8</f>
        <v>3183.0122988156695</v>
      </c>
      <c r="S92" s="213">
        <f t="shared" si="4"/>
        <v>443075.31199514115</v>
      </c>
      <c r="T92" s="106">
        <f>T8</f>
        <v>4748.456257643702</v>
      </c>
      <c r="U92" s="213">
        <f t="shared" si="2"/>
        <v>660985.11106400331</v>
      </c>
    </row>
    <row r="93" spans="1:21" s="201" customFormat="1">
      <c r="A93" s="333" t="s">
        <v>632</v>
      </c>
      <c r="B93" s="333"/>
      <c r="C93" s="333"/>
      <c r="D93" s="72"/>
      <c r="E93" s="72"/>
      <c r="F93" s="72"/>
      <c r="G93" s="72"/>
      <c r="H93" s="72"/>
      <c r="I93" s="72"/>
      <c r="J93" s="72"/>
      <c r="K93" s="72"/>
      <c r="L93" s="72"/>
      <c r="M93" s="167">
        <f>SUM(M77:M92)</f>
        <v>714228.66687418579</v>
      </c>
      <c r="N93" s="72"/>
      <c r="O93" s="167">
        <f>SUM(O77:O92)</f>
        <v>813953.30433460104</v>
      </c>
      <c r="P93" s="72"/>
      <c r="Q93" s="167">
        <f>SUM(Q77:Q92)</f>
        <v>1080050.6475069183</v>
      </c>
      <c r="R93" s="72"/>
      <c r="S93" s="167">
        <f>SUM(S77:S92)</f>
        <v>1125985.9495444885</v>
      </c>
      <c r="T93" s="72"/>
      <c r="U93" s="167">
        <f>SUM(U77:U92)</f>
        <v>1414078.8099600491</v>
      </c>
    </row>
    <row r="94" spans="1:21" s="3" customFormat="1">
      <c r="A94" s="333" t="s">
        <v>639</v>
      </c>
      <c r="B94" s="333"/>
      <c r="C94" s="333"/>
      <c r="D94" s="6"/>
      <c r="E94" s="6"/>
      <c r="F94" s="6"/>
      <c r="G94" s="6"/>
      <c r="H94" s="6"/>
      <c r="I94" s="6"/>
      <c r="J94" s="6"/>
      <c r="K94" s="6"/>
      <c r="L94" s="6"/>
      <c r="M94" s="214">
        <f>M93*100</f>
        <v>71422866.68741858</v>
      </c>
      <c r="N94" s="6"/>
      <c r="O94" s="214">
        <f>O93*100</f>
        <v>81395330.433460101</v>
      </c>
      <c r="P94" s="6"/>
      <c r="Q94" s="214">
        <f>Q93*100</f>
        <v>108005064.75069183</v>
      </c>
      <c r="R94" s="6"/>
      <c r="S94" s="214">
        <f>S93*100</f>
        <v>112598594.95444885</v>
      </c>
      <c r="T94" s="6"/>
      <c r="U94" s="214">
        <f>U93*100</f>
        <v>141407880.99600491</v>
      </c>
    </row>
  </sheetData>
  <mergeCells count="16">
    <mergeCell ref="A94:C94"/>
    <mergeCell ref="A2:G2"/>
    <mergeCell ref="A74:J74"/>
    <mergeCell ref="C3:D70"/>
    <mergeCell ref="T75:U75"/>
    <mergeCell ref="A93:C93"/>
    <mergeCell ref="M4:M70"/>
    <mergeCell ref="O4:O70"/>
    <mergeCell ref="Q4:Q70"/>
    <mergeCell ref="S4:S70"/>
    <mergeCell ref="B75:B76"/>
    <mergeCell ref="A75:A76"/>
    <mergeCell ref="C75:C76"/>
    <mergeCell ref="D75:D76"/>
    <mergeCell ref="E76:K76"/>
    <mergeCell ref="L73:Q74"/>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H81"/>
  <sheetViews>
    <sheetView workbookViewId="0">
      <selection activeCell="C4" sqref="C4:H13"/>
    </sheetView>
  </sheetViews>
  <sheetFormatPr defaultRowHeight="15"/>
  <cols>
    <col min="2" max="2" width="46.5703125" bestFit="1" customWidth="1"/>
    <col min="3" max="3" width="9.5703125" bestFit="1" customWidth="1"/>
    <col min="4" max="5" width="7.5703125" customWidth="1"/>
    <col min="6" max="6" width="9.28515625" customWidth="1"/>
    <col min="7" max="7" width="11.140625" style="270" bestFit="1" customWidth="1"/>
    <col min="9" max="9" width="12.5703125" style="270" bestFit="1" customWidth="1"/>
    <col min="11" max="11" width="12.5703125" style="270" bestFit="1" customWidth="1"/>
    <col min="13" max="13" width="12.5703125" style="270" bestFit="1" customWidth="1"/>
    <col min="15" max="15" width="12.5703125" style="270" bestFit="1" customWidth="1"/>
    <col min="17" max="17" width="12.5703125" style="270" bestFit="1" customWidth="1"/>
    <col min="19" max="19" width="12.5703125" style="270" bestFit="1" customWidth="1"/>
    <col min="21" max="21" width="12.5703125" style="270" bestFit="1" customWidth="1"/>
    <col min="23" max="23" width="12.5703125" style="270" bestFit="1" customWidth="1"/>
    <col min="25" max="25" width="13.7109375" style="270" bestFit="1" customWidth="1"/>
    <col min="27" max="27" width="13.7109375" style="270" bestFit="1" customWidth="1"/>
  </cols>
  <sheetData>
    <row r="1" spans="1:27">
      <c r="A1" s="23"/>
      <c r="B1" s="354" t="s">
        <v>403</v>
      </c>
      <c r="C1" s="354"/>
      <c r="D1" s="354"/>
      <c r="E1" s="354"/>
      <c r="F1" s="354"/>
      <c r="G1" s="354"/>
      <c r="H1" s="354"/>
      <c r="I1" s="354"/>
    </row>
    <row r="2" spans="1:27">
      <c r="A2" s="23">
        <v>1</v>
      </c>
      <c r="B2" s="1" t="s">
        <v>404</v>
      </c>
    </row>
    <row r="3" spans="1:27">
      <c r="A3" s="23">
        <v>2</v>
      </c>
      <c r="B3" s="1" t="s">
        <v>405</v>
      </c>
    </row>
    <row r="4" spans="1:27">
      <c r="A4" s="23">
        <v>3</v>
      </c>
      <c r="B4" s="1" t="s">
        <v>406</v>
      </c>
      <c r="C4" s="355" t="s">
        <v>698</v>
      </c>
      <c r="D4" s="356"/>
      <c r="E4" s="356"/>
      <c r="F4" s="356"/>
      <c r="G4" s="356"/>
      <c r="H4" s="357"/>
    </row>
    <row r="5" spans="1:27">
      <c r="A5" s="23">
        <v>4</v>
      </c>
      <c r="B5" s="1" t="s">
        <v>407</v>
      </c>
      <c r="C5" s="327"/>
      <c r="D5" s="358"/>
      <c r="E5" s="358"/>
      <c r="F5" s="358"/>
      <c r="G5" s="358"/>
      <c r="H5" s="359"/>
    </row>
    <row r="6" spans="1:27">
      <c r="A6" s="23">
        <v>5</v>
      </c>
      <c r="B6" s="1" t="s">
        <v>408</v>
      </c>
      <c r="C6" s="327"/>
      <c r="D6" s="358"/>
      <c r="E6" s="358"/>
      <c r="F6" s="358"/>
      <c r="G6" s="358"/>
      <c r="H6" s="359"/>
    </row>
    <row r="7" spans="1:27">
      <c r="A7" s="23">
        <v>6</v>
      </c>
      <c r="B7" s="1" t="s">
        <v>409</v>
      </c>
      <c r="C7" s="327"/>
      <c r="D7" s="358"/>
      <c r="E7" s="358"/>
      <c r="F7" s="358"/>
      <c r="G7" s="358"/>
      <c r="H7" s="359"/>
    </row>
    <row r="8" spans="1:27">
      <c r="A8" s="23">
        <v>7</v>
      </c>
      <c r="B8" s="1" t="s">
        <v>410</v>
      </c>
      <c r="C8" s="327"/>
      <c r="D8" s="358"/>
      <c r="E8" s="358"/>
      <c r="F8" s="358"/>
      <c r="G8" s="358"/>
      <c r="H8" s="359"/>
    </row>
    <row r="9" spans="1:27">
      <c r="A9" s="23">
        <v>8</v>
      </c>
      <c r="B9" s="1" t="s">
        <v>411</v>
      </c>
      <c r="C9" s="327"/>
      <c r="D9" s="358"/>
      <c r="E9" s="358"/>
      <c r="F9" s="358"/>
      <c r="G9" s="358"/>
      <c r="H9" s="359"/>
    </row>
    <row r="10" spans="1:27">
      <c r="A10" s="23">
        <v>9</v>
      </c>
      <c r="B10" s="1" t="s">
        <v>412</v>
      </c>
      <c r="C10" s="327"/>
      <c r="D10" s="358"/>
      <c r="E10" s="358"/>
      <c r="F10" s="358"/>
      <c r="G10" s="358"/>
      <c r="H10" s="359"/>
    </row>
    <row r="11" spans="1:27">
      <c r="A11" s="23">
        <v>10</v>
      </c>
      <c r="B11" s="1" t="s">
        <v>627</v>
      </c>
      <c r="C11" s="327"/>
      <c r="D11" s="358"/>
      <c r="E11" s="358"/>
      <c r="F11" s="358"/>
      <c r="G11" s="358"/>
      <c r="H11" s="359"/>
    </row>
    <row r="12" spans="1:27">
      <c r="A12" s="23">
        <v>11</v>
      </c>
      <c r="B12" s="1" t="s">
        <v>413</v>
      </c>
      <c r="C12" s="327"/>
      <c r="D12" s="358"/>
      <c r="E12" s="358"/>
      <c r="F12" s="358"/>
      <c r="G12" s="358"/>
      <c r="H12" s="359"/>
    </row>
    <row r="13" spans="1:27">
      <c r="A13" s="23">
        <v>12</v>
      </c>
      <c r="B13" s="1" t="s">
        <v>628</v>
      </c>
      <c r="C13" s="329"/>
      <c r="D13" s="330"/>
      <c r="E13" s="330"/>
      <c r="F13" s="330"/>
      <c r="G13" s="330"/>
      <c r="H13" s="360"/>
    </row>
    <row r="14" spans="1:27">
      <c r="A14" s="23">
        <v>13</v>
      </c>
    </row>
    <row r="15" spans="1:27" s="3" customFormat="1">
      <c r="A15" s="6"/>
      <c r="B15" s="6"/>
      <c r="C15" s="6"/>
      <c r="D15" s="6" t="s">
        <v>674</v>
      </c>
      <c r="E15" s="6" t="s">
        <v>674</v>
      </c>
      <c r="F15" s="347" t="s">
        <v>625</v>
      </c>
      <c r="G15" s="347"/>
      <c r="H15" s="347"/>
      <c r="I15" s="347"/>
      <c r="J15" s="347"/>
      <c r="K15" s="347"/>
      <c r="L15" s="347"/>
      <c r="M15" s="347"/>
      <c r="N15" s="347"/>
      <c r="O15" s="347"/>
      <c r="P15" s="347"/>
      <c r="Q15" s="347"/>
      <c r="R15" s="347"/>
      <c r="S15" s="347"/>
      <c r="T15" s="347"/>
      <c r="U15" s="347"/>
      <c r="V15" s="347"/>
      <c r="W15" s="347"/>
      <c r="X15" s="347"/>
      <c r="Y15" s="347"/>
      <c r="Z15" s="347"/>
      <c r="AA15" s="347"/>
    </row>
    <row r="16" spans="1:27" s="3" customFormat="1" ht="14.45" customHeight="1">
      <c r="A16" s="348" t="s">
        <v>454</v>
      </c>
      <c r="B16" s="348" t="s">
        <v>415</v>
      </c>
      <c r="C16" s="348" t="s">
        <v>99</v>
      </c>
      <c r="D16" s="348" t="s">
        <v>673</v>
      </c>
      <c r="E16" s="348" t="s">
        <v>623</v>
      </c>
      <c r="F16" s="350">
        <v>2004</v>
      </c>
      <c r="G16" s="350"/>
      <c r="H16" s="351">
        <v>2005</v>
      </c>
      <c r="I16" s="352"/>
      <c r="J16" s="350">
        <v>2006</v>
      </c>
      <c r="K16" s="350"/>
      <c r="L16" s="351">
        <v>2007</v>
      </c>
      <c r="M16" s="352"/>
      <c r="N16" s="350">
        <v>2009</v>
      </c>
      <c r="O16" s="350"/>
      <c r="P16" s="351">
        <v>2010</v>
      </c>
      <c r="Q16" s="353"/>
      <c r="R16" s="351">
        <v>2011</v>
      </c>
      <c r="S16" s="353"/>
      <c r="T16" s="351">
        <v>2012</v>
      </c>
      <c r="U16" s="353"/>
      <c r="V16" s="351">
        <v>2013</v>
      </c>
      <c r="W16" s="353"/>
      <c r="X16" s="351">
        <v>2014</v>
      </c>
      <c r="Y16" s="353"/>
      <c r="Z16" s="351">
        <v>2015</v>
      </c>
      <c r="AA16" s="353"/>
    </row>
    <row r="17" spans="1:138" s="12" customFormat="1" ht="35.450000000000003" customHeight="1">
      <c r="A17" s="349"/>
      <c r="B17" s="349"/>
      <c r="C17" s="349"/>
      <c r="D17" s="349"/>
      <c r="E17" s="349"/>
      <c r="F17" s="93" t="s">
        <v>626</v>
      </c>
      <c r="G17" s="278" t="s">
        <v>609</v>
      </c>
      <c r="H17" s="93" t="s">
        <v>626</v>
      </c>
      <c r="I17" s="278" t="s">
        <v>609</v>
      </c>
      <c r="J17" s="93" t="s">
        <v>626</v>
      </c>
      <c r="K17" s="278" t="s">
        <v>609</v>
      </c>
      <c r="L17" s="93" t="s">
        <v>626</v>
      </c>
      <c r="M17" s="278" t="s">
        <v>609</v>
      </c>
      <c r="N17" s="93" t="s">
        <v>626</v>
      </c>
      <c r="O17" s="278" t="s">
        <v>609</v>
      </c>
      <c r="P17" s="93" t="s">
        <v>626</v>
      </c>
      <c r="Q17" s="278" t="s">
        <v>609</v>
      </c>
      <c r="R17" s="93" t="s">
        <v>626</v>
      </c>
      <c r="S17" s="278" t="s">
        <v>609</v>
      </c>
      <c r="T17" s="93" t="s">
        <v>626</v>
      </c>
      <c r="U17" s="278" t="s">
        <v>609</v>
      </c>
      <c r="V17" s="93" t="s">
        <v>626</v>
      </c>
      <c r="W17" s="278" t="s">
        <v>609</v>
      </c>
      <c r="X17" s="93" t="s">
        <v>626</v>
      </c>
      <c r="Y17" s="278" t="s">
        <v>609</v>
      </c>
      <c r="Z17" s="93" t="s">
        <v>626</v>
      </c>
      <c r="AA17" s="278" t="s">
        <v>609</v>
      </c>
      <c r="AB17" s="189"/>
      <c r="AC17" s="189"/>
      <c r="AD17" s="189"/>
      <c r="AE17" s="189"/>
      <c r="AF17" s="189"/>
      <c r="AG17" s="189"/>
      <c r="AH17" s="189"/>
      <c r="AI17" s="189"/>
      <c r="AJ17" s="189"/>
      <c r="AK17" s="189"/>
      <c r="AL17" s="189"/>
      <c r="AM17" s="189"/>
      <c r="AN17" s="189"/>
      <c r="AO17" s="189"/>
      <c r="AP17" s="189"/>
      <c r="AQ17" s="189"/>
      <c r="AR17" s="189"/>
      <c r="AS17" s="189"/>
      <c r="AT17" s="189"/>
      <c r="AU17" s="189"/>
      <c r="AV17" s="189"/>
      <c r="AW17" s="189"/>
      <c r="AX17" s="189"/>
      <c r="AY17" s="189"/>
      <c r="AZ17" s="189"/>
      <c r="BA17" s="189"/>
      <c r="BB17" s="189"/>
      <c r="BC17" s="189"/>
      <c r="BD17" s="189"/>
      <c r="BE17" s="189"/>
      <c r="BF17" s="189"/>
      <c r="BG17" s="189"/>
      <c r="BH17" s="189"/>
      <c r="BI17" s="189"/>
      <c r="BJ17" s="189"/>
      <c r="BK17" s="189"/>
      <c r="BL17" s="189"/>
      <c r="BM17" s="189"/>
      <c r="BN17" s="189"/>
      <c r="BO17" s="189"/>
      <c r="BP17" s="189"/>
      <c r="BQ17" s="189"/>
      <c r="BR17" s="189"/>
      <c r="BS17" s="189"/>
      <c r="BT17" s="189"/>
      <c r="BU17" s="189"/>
      <c r="BV17" s="189"/>
      <c r="BW17" s="189"/>
      <c r="BX17" s="189"/>
      <c r="BY17" s="189"/>
      <c r="BZ17" s="189"/>
      <c r="CA17" s="189"/>
      <c r="CB17" s="189"/>
      <c r="CC17" s="189"/>
      <c r="CD17" s="189"/>
      <c r="CE17" s="189"/>
      <c r="CF17" s="189"/>
      <c r="CG17" s="189"/>
      <c r="CH17" s="189"/>
      <c r="CI17" s="189"/>
      <c r="CJ17" s="189"/>
      <c r="CK17" s="189"/>
      <c r="CL17" s="189"/>
      <c r="CM17" s="189"/>
      <c r="CN17" s="189"/>
      <c r="CO17" s="189"/>
      <c r="CP17" s="189"/>
      <c r="CQ17" s="189"/>
      <c r="CR17" s="189"/>
      <c r="CS17" s="189"/>
      <c r="CT17" s="189"/>
      <c r="CU17" s="189"/>
      <c r="CV17" s="189"/>
      <c r="CW17" s="189"/>
      <c r="CX17" s="189"/>
      <c r="CY17" s="189"/>
      <c r="CZ17" s="189"/>
      <c r="DA17" s="189"/>
      <c r="DB17" s="189"/>
      <c r="DC17" s="189"/>
      <c r="DD17" s="189"/>
      <c r="DE17" s="189"/>
      <c r="DF17" s="189"/>
      <c r="DG17" s="189"/>
      <c r="DH17" s="189"/>
      <c r="DI17" s="189"/>
      <c r="DJ17" s="189"/>
      <c r="DK17" s="189"/>
      <c r="DL17" s="189"/>
      <c r="DM17" s="189"/>
      <c r="DN17" s="189"/>
      <c r="DO17" s="189"/>
      <c r="DP17" s="189"/>
      <c r="DQ17" s="189"/>
      <c r="DR17" s="189"/>
      <c r="DS17" s="189"/>
      <c r="DT17" s="189"/>
      <c r="DU17" s="189"/>
      <c r="DV17" s="189"/>
      <c r="DW17" s="189"/>
      <c r="DX17" s="189"/>
      <c r="DY17" s="189"/>
      <c r="DZ17" s="189"/>
      <c r="EA17" s="189"/>
      <c r="EB17" s="189"/>
      <c r="EC17" s="189"/>
      <c r="ED17" s="189"/>
      <c r="EE17" s="189"/>
      <c r="EF17" s="189"/>
      <c r="EG17" s="189"/>
      <c r="EH17" s="189"/>
    </row>
    <row r="18" spans="1:138">
      <c r="A18" s="94">
        <v>1</v>
      </c>
      <c r="B18" s="95" t="s">
        <v>417</v>
      </c>
      <c r="C18" s="1">
        <v>30</v>
      </c>
      <c r="D18" s="145">
        <v>2.5659999999999998</v>
      </c>
      <c r="E18" s="145">
        <f>C18*D18</f>
        <v>76.97999999999999</v>
      </c>
      <c r="F18" s="1"/>
      <c r="G18" s="66">
        <f>E18*F18</f>
        <v>0</v>
      </c>
      <c r="H18" s="1"/>
      <c r="I18" s="66">
        <f>E18*H18</f>
        <v>0</v>
      </c>
      <c r="J18" s="1"/>
      <c r="K18" s="66">
        <f>J18*E18</f>
        <v>0</v>
      </c>
      <c r="L18" s="1"/>
      <c r="M18" s="66">
        <f>L18*E18</f>
        <v>0</v>
      </c>
      <c r="N18" s="1"/>
      <c r="O18" s="66">
        <f>N18*E18</f>
        <v>0</v>
      </c>
      <c r="P18" s="1"/>
      <c r="Q18" s="66">
        <f>P18*E18</f>
        <v>0</v>
      </c>
      <c r="R18" s="1"/>
      <c r="S18" s="66">
        <f>R18*E18</f>
        <v>0</v>
      </c>
      <c r="T18" s="1"/>
      <c r="U18" s="66">
        <f>T18*E18</f>
        <v>0</v>
      </c>
      <c r="V18" s="1"/>
      <c r="W18" s="66">
        <f>V18*E18</f>
        <v>0</v>
      </c>
      <c r="X18" s="1"/>
      <c r="Y18" s="66">
        <f>X18*E18</f>
        <v>0</v>
      </c>
      <c r="Z18" s="1"/>
      <c r="AA18" s="66">
        <f>Z18*E18</f>
        <v>0</v>
      </c>
    </row>
    <row r="19" spans="1:138">
      <c r="A19" s="94">
        <v>2</v>
      </c>
      <c r="B19" s="1" t="s">
        <v>681</v>
      </c>
      <c r="C19" s="1">
        <v>1</v>
      </c>
      <c r="D19" s="145">
        <v>12</v>
      </c>
      <c r="E19" s="145">
        <f t="shared" ref="E19:E67" si="0">C19*D19</f>
        <v>12</v>
      </c>
      <c r="F19" s="1"/>
      <c r="G19" s="66">
        <f t="shared" ref="G19:G67" si="1">E19*F19</f>
        <v>0</v>
      </c>
      <c r="H19" s="1"/>
      <c r="I19" s="66">
        <f t="shared" ref="I19:I67" si="2">E19*H19</f>
        <v>0</v>
      </c>
      <c r="J19" s="1"/>
      <c r="K19" s="66">
        <f t="shared" ref="K19:K67" si="3">J19*E19</f>
        <v>0</v>
      </c>
      <c r="L19" s="1"/>
      <c r="M19" s="66">
        <f t="shared" ref="M19:M67" si="4">L19*E19</f>
        <v>0</v>
      </c>
      <c r="N19" s="1"/>
      <c r="O19" s="66">
        <f t="shared" ref="O19:O67" si="5">N19*E19</f>
        <v>0</v>
      </c>
      <c r="P19" s="1"/>
      <c r="Q19" s="66">
        <f t="shared" ref="Q19:Q67" si="6">P19*E19</f>
        <v>0</v>
      </c>
      <c r="R19" s="1"/>
      <c r="S19" s="66">
        <f t="shared" ref="S19:S67" si="7">R19*E19</f>
        <v>0</v>
      </c>
      <c r="T19" s="1"/>
      <c r="U19" s="66">
        <f t="shared" ref="U19:U67" si="8">T19*E19</f>
        <v>0</v>
      </c>
      <c r="V19" s="1"/>
      <c r="W19" s="66">
        <f t="shared" ref="W19:W67" si="9">V19*E19</f>
        <v>0</v>
      </c>
      <c r="X19" s="1"/>
      <c r="Y19" s="66">
        <f t="shared" ref="Y19:Y67" si="10">X19*E19</f>
        <v>0</v>
      </c>
      <c r="Z19" s="1"/>
      <c r="AA19" s="66">
        <f t="shared" ref="AA19:AA67" si="11">Z19*E19</f>
        <v>0</v>
      </c>
    </row>
    <row r="20" spans="1:138">
      <c r="A20" s="94">
        <v>4</v>
      </c>
      <c r="B20" s="1" t="s">
        <v>682</v>
      </c>
      <c r="C20" s="1">
        <v>1</v>
      </c>
      <c r="D20" s="145">
        <v>18</v>
      </c>
      <c r="E20" s="145">
        <f t="shared" si="0"/>
        <v>18</v>
      </c>
      <c r="F20" s="1"/>
      <c r="G20" s="66">
        <f t="shared" si="1"/>
        <v>0</v>
      </c>
      <c r="H20" s="1"/>
      <c r="I20" s="66">
        <f t="shared" si="2"/>
        <v>0</v>
      </c>
      <c r="J20" s="1"/>
      <c r="K20" s="66">
        <f t="shared" si="3"/>
        <v>0</v>
      </c>
      <c r="L20" s="1"/>
      <c r="M20" s="66">
        <f t="shared" si="4"/>
        <v>0</v>
      </c>
      <c r="N20" s="1"/>
      <c r="O20" s="66">
        <f t="shared" si="5"/>
        <v>0</v>
      </c>
      <c r="P20" s="1"/>
      <c r="Q20" s="66">
        <f t="shared" si="6"/>
        <v>0</v>
      </c>
      <c r="R20" s="1"/>
      <c r="S20" s="66">
        <f t="shared" si="7"/>
        <v>0</v>
      </c>
      <c r="T20" s="1"/>
      <c r="U20" s="66">
        <f t="shared" si="8"/>
        <v>0</v>
      </c>
      <c r="V20" s="1"/>
      <c r="W20" s="66">
        <f t="shared" si="9"/>
        <v>0</v>
      </c>
      <c r="X20" s="1"/>
      <c r="Y20" s="66">
        <f t="shared" si="10"/>
        <v>0</v>
      </c>
      <c r="Z20" s="1"/>
      <c r="AA20" s="66">
        <f t="shared" si="11"/>
        <v>0</v>
      </c>
    </row>
    <row r="21" spans="1:138">
      <c r="A21" s="94">
        <v>5</v>
      </c>
      <c r="B21" s="1" t="s">
        <v>437</v>
      </c>
      <c r="C21" s="48">
        <v>1</v>
      </c>
      <c r="D21" s="145">
        <v>190</v>
      </c>
      <c r="E21" s="145">
        <f t="shared" si="0"/>
        <v>190</v>
      </c>
      <c r="F21" s="1"/>
      <c r="G21" s="66">
        <f t="shared" si="1"/>
        <v>0</v>
      </c>
      <c r="H21" s="1"/>
      <c r="I21" s="66">
        <f t="shared" si="2"/>
        <v>0</v>
      </c>
      <c r="J21" s="1"/>
      <c r="K21" s="66">
        <f t="shared" si="3"/>
        <v>0</v>
      </c>
      <c r="L21" s="1"/>
      <c r="M21" s="66">
        <f t="shared" si="4"/>
        <v>0</v>
      </c>
      <c r="N21" s="1"/>
      <c r="O21" s="66">
        <f t="shared" si="5"/>
        <v>0</v>
      </c>
      <c r="P21" s="1"/>
      <c r="Q21" s="66">
        <f t="shared" si="6"/>
        <v>0</v>
      </c>
      <c r="R21" s="1"/>
      <c r="S21" s="66">
        <f t="shared" si="7"/>
        <v>0</v>
      </c>
      <c r="T21" s="1"/>
      <c r="U21" s="66">
        <f t="shared" si="8"/>
        <v>0</v>
      </c>
      <c r="V21" s="1"/>
      <c r="W21" s="66">
        <f t="shared" si="9"/>
        <v>0</v>
      </c>
      <c r="X21" s="1"/>
      <c r="Y21" s="66">
        <f t="shared" si="10"/>
        <v>0</v>
      </c>
      <c r="Z21" s="1"/>
      <c r="AA21" s="66">
        <f t="shared" si="11"/>
        <v>0</v>
      </c>
    </row>
    <row r="22" spans="1:138">
      <c r="A22" s="94">
        <v>6</v>
      </c>
      <c r="B22" s="1" t="s">
        <v>432</v>
      </c>
      <c r="C22" s="1">
        <v>100</v>
      </c>
      <c r="D22" s="145">
        <v>1</v>
      </c>
      <c r="E22" s="145">
        <f t="shared" si="0"/>
        <v>100</v>
      </c>
      <c r="F22" s="1"/>
      <c r="G22" s="66">
        <f t="shared" si="1"/>
        <v>0</v>
      </c>
      <c r="H22" s="1"/>
      <c r="I22" s="66">
        <f t="shared" si="2"/>
        <v>0</v>
      </c>
      <c r="J22" s="1"/>
      <c r="K22" s="66">
        <f t="shared" si="3"/>
        <v>0</v>
      </c>
      <c r="L22" s="1"/>
      <c r="M22" s="66">
        <f t="shared" si="4"/>
        <v>0</v>
      </c>
      <c r="N22" s="1"/>
      <c r="O22" s="66">
        <f t="shared" si="5"/>
        <v>0</v>
      </c>
      <c r="P22" s="1"/>
      <c r="Q22" s="66">
        <f t="shared" si="6"/>
        <v>0</v>
      </c>
      <c r="R22" s="1"/>
      <c r="S22" s="66">
        <f t="shared" si="7"/>
        <v>0</v>
      </c>
      <c r="T22" s="1"/>
      <c r="U22" s="66">
        <f t="shared" si="8"/>
        <v>0</v>
      </c>
      <c r="V22" s="1"/>
      <c r="W22" s="66">
        <f t="shared" si="9"/>
        <v>0</v>
      </c>
      <c r="X22" s="1"/>
      <c r="Y22" s="66">
        <f t="shared" si="10"/>
        <v>0</v>
      </c>
      <c r="Z22" s="1"/>
      <c r="AA22" s="66">
        <f t="shared" si="11"/>
        <v>0</v>
      </c>
    </row>
    <row r="23" spans="1:138">
      <c r="A23" s="94">
        <v>7</v>
      </c>
      <c r="B23" s="1" t="s">
        <v>422</v>
      </c>
      <c r="C23" s="1">
        <v>1</v>
      </c>
      <c r="D23" s="145">
        <v>32</v>
      </c>
      <c r="E23" s="145">
        <f t="shared" si="0"/>
        <v>32</v>
      </c>
      <c r="F23" s="1"/>
      <c r="G23" s="66">
        <f t="shared" si="1"/>
        <v>0</v>
      </c>
      <c r="H23" s="1"/>
      <c r="I23" s="66">
        <f t="shared" si="2"/>
        <v>0</v>
      </c>
      <c r="J23" s="1"/>
      <c r="K23" s="66">
        <f t="shared" si="3"/>
        <v>0</v>
      </c>
      <c r="L23" s="1"/>
      <c r="M23" s="66">
        <f t="shared" si="4"/>
        <v>0</v>
      </c>
      <c r="N23" s="1"/>
      <c r="O23" s="66">
        <f t="shared" si="5"/>
        <v>0</v>
      </c>
      <c r="P23" s="1"/>
      <c r="Q23" s="66">
        <f t="shared" si="6"/>
        <v>0</v>
      </c>
      <c r="R23" s="1"/>
      <c r="S23" s="66">
        <f t="shared" si="7"/>
        <v>0</v>
      </c>
      <c r="T23" s="1"/>
      <c r="U23" s="66">
        <f t="shared" si="8"/>
        <v>0</v>
      </c>
      <c r="V23" s="1"/>
      <c r="W23" s="66">
        <f t="shared" si="9"/>
        <v>0</v>
      </c>
      <c r="X23" s="1"/>
      <c r="Y23" s="66">
        <f t="shared" si="10"/>
        <v>0</v>
      </c>
      <c r="Z23" s="1"/>
      <c r="AA23" s="66">
        <f t="shared" si="11"/>
        <v>0</v>
      </c>
    </row>
    <row r="24" spans="1:138">
      <c r="A24" s="94">
        <v>8</v>
      </c>
      <c r="B24" s="1" t="s">
        <v>421</v>
      </c>
      <c r="C24" s="1">
        <v>500</v>
      </c>
      <c r="D24" s="145">
        <v>2.5</v>
      </c>
      <c r="E24" s="145">
        <f t="shared" si="0"/>
        <v>1250</v>
      </c>
      <c r="F24" s="1"/>
      <c r="G24" s="66">
        <f t="shared" si="1"/>
        <v>0</v>
      </c>
      <c r="H24" s="1"/>
      <c r="I24" s="66">
        <f t="shared" si="2"/>
        <v>0</v>
      </c>
      <c r="J24" s="1"/>
      <c r="K24" s="66">
        <f t="shared" si="3"/>
        <v>0</v>
      </c>
      <c r="L24" s="1"/>
      <c r="M24" s="66">
        <f t="shared" si="4"/>
        <v>0</v>
      </c>
      <c r="N24" s="1"/>
      <c r="O24" s="66">
        <f t="shared" si="5"/>
        <v>0</v>
      </c>
      <c r="P24" s="1"/>
      <c r="Q24" s="66">
        <f t="shared" si="6"/>
        <v>0</v>
      </c>
      <c r="R24" s="1"/>
      <c r="S24" s="66">
        <f t="shared" si="7"/>
        <v>0</v>
      </c>
      <c r="T24" s="1"/>
      <c r="U24" s="66">
        <f t="shared" si="8"/>
        <v>0</v>
      </c>
      <c r="V24" s="1"/>
      <c r="W24" s="66">
        <f t="shared" si="9"/>
        <v>0</v>
      </c>
      <c r="X24" s="1"/>
      <c r="Y24" s="66">
        <f t="shared" si="10"/>
        <v>0</v>
      </c>
      <c r="Z24" s="1"/>
      <c r="AA24" s="66">
        <f t="shared" si="11"/>
        <v>0</v>
      </c>
    </row>
    <row r="25" spans="1:138">
      <c r="A25" s="94">
        <v>10</v>
      </c>
      <c r="B25" s="182" t="s">
        <v>683</v>
      </c>
      <c r="C25" s="1">
        <v>1</v>
      </c>
      <c r="D25" s="145">
        <v>250</v>
      </c>
      <c r="E25" s="145">
        <f t="shared" si="0"/>
        <v>250</v>
      </c>
      <c r="F25" s="1"/>
      <c r="G25" s="66">
        <f t="shared" si="1"/>
        <v>0</v>
      </c>
      <c r="H25" s="1"/>
      <c r="I25" s="66">
        <f t="shared" si="2"/>
        <v>0</v>
      </c>
      <c r="J25" s="1"/>
      <c r="K25" s="66">
        <f t="shared" si="3"/>
        <v>0</v>
      </c>
      <c r="L25" s="1"/>
      <c r="M25" s="66">
        <f t="shared" si="4"/>
        <v>0</v>
      </c>
      <c r="N25" s="1"/>
      <c r="O25" s="66">
        <f t="shared" si="5"/>
        <v>0</v>
      </c>
      <c r="P25" s="1"/>
      <c r="Q25" s="66">
        <f t="shared" si="6"/>
        <v>0</v>
      </c>
      <c r="R25" s="1"/>
      <c r="S25" s="66">
        <f t="shared" si="7"/>
        <v>0</v>
      </c>
      <c r="T25" s="1"/>
      <c r="U25" s="66">
        <f t="shared" si="8"/>
        <v>0</v>
      </c>
      <c r="V25" s="1"/>
      <c r="W25" s="66">
        <f t="shared" si="9"/>
        <v>0</v>
      </c>
      <c r="X25" s="1"/>
      <c r="Y25" s="66">
        <f t="shared" si="10"/>
        <v>0</v>
      </c>
      <c r="Z25" s="1"/>
      <c r="AA25" s="66">
        <f t="shared" si="11"/>
        <v>0</v>
      </c>
    </row>
    <row r="26" spans="1:138">
      <c r="A26" s="94"/>
      <c r="B26" s="1" t="s">
        <v>684</v>
      </c>
      <c r="C26" s="1">
        <v>10</v>
      </c>
      <c r="D26" s="145">
        <v>13.5</v>
      </c>
      <c r="E26" s="145">
        <f t="shared" si="0"/>
        <v>135</v>
      </c>
      <c r="F26" s="1"/>
      <c r="G26" s="66">
        <f t="shared" si="1"/>
        <v>0</v>
      </c>
      <c r="H26" s="1"/>
      <c r="I26" s="66">
        <f t="shared" si="2"/>
        <v>0</v>
      </c>
      <c r="J26" s="1"/>
      <c r="K26" s="66">
        <f t="shared" si="3"/>
        <v>0</v>
      </c>
      <c r="L26" s="1"/>
      <c r="M26" s="66">
        <f t="shared" si="4"/>
        <v>0</v>
      </c>
      <c r="N26" s="1"/>
      <c r="O26" s="66">
        <f t="shared" si="5"/>
        <v>0</v>
      </c>
      <c r="P26" s="1"/>
      <c r="Q26" s="66">
        <f t="shared" si="6"/>
        <v>0</v>
      </c>
      <c r="R26" s="1"/>
      <c r="S26" s="66">
        <f t="shared" si="7"/>
        <v>0</v>
      </c>
      <c r="T26" s="1"/>
      <c r="U26" s="66">
        <f t="shared" si="8"/>
        <v>0</v>
      </c>
      <c r="V26" s="1"/>
      <c r="W26" s="66">
        <f t="shared" si="9"/>
        <v>0</v>
      </c>
      <c r="X26" s="1"/>
      <c r="Y26" s="66">
        <f t="shared" si="10"/>
        <v>0</v>
      </c>
      <c r="Z26" s="1"/>
      <c r="AA26" s="66">
        <f t="shared" si="11"/>
        <v>0</v>
      </c>
    </row>
    <row r="27" spans="1:138">
      <c r="A27" s="94">
        <v>11</v>
      </c>
      <c r="B27" s="95" t="s">
        <v>685</v>
      </c>
      <c r="C27" s="1">
        <v>1</v>
      </c>
      <c r="D27" s="276">
        <v>325</v>
      </c>
      <c r="E27" s="145">
        <f t="shared" si="0"/>
        <v>325</v>
      </c>
      <c r="F27" s="1"/>
      <c r="G27" s="66">
        <f t="shared" si="1"/>
        <v>0</v>
      </c>
      <c r="H27" s="1"/>
      <c r="I27" s="66">
        <f t="shared" si="2"/>
        <v>0</v>
      </c>
      <c r="J27" s="1"/>
      <c r="K27" s="66">
        <f t="shared" si="3"/>
        <v>0</v>
      </c>
      <c r="L27" s="1"/>
      <c r="M27" s="66">
        <f t="shared" si="4"/>
        <v>0</v>
      </c>
      <c r="N27" s="1"/>
      <c r="O27" s="66">
        <f t="shared" si="5"/>
        <v>0</v>
      </c>
      <c r="P27" s="1"/>
      <c r="Q27" s="66">
        <f t="shared" si="6"/>
        <v>0</v>
      </c>
      <c r="R27" s="1"/>
      <c r="S27" s="66">
        <f t="shared" si="7"/>
        <v>0</v>
      </c>
      <c r="T27" s="1"/>
      <c r="U27" s="66">
        <f t="shared" si="8"/>
        <v>0</v>
      </c>
      <c r="V27" s="1"/>
      <c r="W27" s="66">
        <f t="shared" si="9"/>
        <v>0</v>
      </c>
      <c r="X27" s="1"/>
      <c r="Y27" s="66">
        <f t="shared" si="10"/>
        <v>0</v>
      </c>
      <c r="Z27" s="1"/>
      <c r="AA27" s="66">
        <f t="shared" si="11"/>
        <v>0</v>
      </c>
    </row>
    <row r="28" spans="1:138">
      <c r="A28" s="94">
        <v>12</v>
      </c>
      <c r="B28" s="48" t="s">
        <v>612</v>
      </c>
      <c r="C28" s="1"/>
      <c r="D28" s="145">
        <v>0</v>
      </c>
      <c r="E28" s="145">
        <f t="shared" si="0"/>
        <v>0</v>
      </c>
      <c r="F28" s="1"/>
      <c r="G28" s="66">
        <f t="shared" si="1"/>
        <v>0</v>
      </c>
      <c r="H28" s="1"/>
      <c r="I28" s="66">
        <f t="shared" si="2"/>
        <v>0</v>
      </c>
      <c r="J28" s="1"/>
      <c r="K28" s="66">
        <f t="shared" si="3"/>
        <v>0</v>
      </c>
      <c r="L28" s="1"/>
      <c r="M28" s="66">
        <f t="shared" si="4"/>
        <v>0</v>
      </c>
      <c r="N28" s="1"/>
      <c r="O28" s="66">
        <f t="shared" si="5"/>
        <v>0</v>
      </c>
      <c r="P28" s="1"/>
      <c r="Q28" s="66">
        <f t="shared" si="6"/>
        <v>0</v>
      </c>
      <c r="R28" s="1"/>
      <c r="S28" s="66">
        <f t="shared" si="7"/>
        <v>0</v>
      </c>
      <c r="T28" s="1"/>
      <c r="U28" s="66">
        <f t="shared" si="8"/>
        <v>0</v>
      </c>
      <c r="V28" s="1"/>
      <c r="W28" s="66">
        <f t="shared" si="9"/>
        <v>0</v>
      </c>
      <c r="X28" s="1"/>
      <c r="Y28" s="66">
        <f t="shared" si="10"/>
        <v>0</v>
      </c>
      <c r="Z28" s="1"/>
      <c r="AA28" s="66">
        <f t="shared" si="11"/>
        <v>0</v>
      </c>
    </row>
    <row r="29" spans="1:138">
      <c r="A29" s="94">
        <v>13</v>
      </c>
      <c r="B29" s="1" t="s">
        <v>446</v>
      </c>
      <c r="C29" s="48">
        <v>1</v>
      </c>
      <c r="D29" s="145">
        <v>100</v>
      </c>
      <c r="E29" s="145">
        <f t="shared" si="0"/>
        <v>100</v>
      </c>
      <c r="F29" s="1"/>
      <c r="G29" s="66">
        <f t="shared" si="1"/>
        <v>0</v>
      </c>
      <c r="H29" s="1"/>
      <c r="I29" s="66">
        <f t="shared" si="2"/>
        <v>0</v>
      </c>
      <c r="J29" s="1"/>
      <c r="K29" s="66">
        <f t="shared" si="3"/>
        <v>0</v>
      </c>
      <c r="L29" s="1"/>
      <c r="M29" s="66">
        <f t="shared" si="4"/>
        <v>0</v>
      </c>
      <c r="N29" s="1"/>
      <c r="O29" s="66">
        <f t="shared" si="5"/>
        <v>0</v>
      </c>
      <c r="P29" s="1"/>
      <c r="Q29" s="66">
        <f t="shared" si="6"/>
        <v>0</v>
      </c>
      <c r="R29" s="1"/>
      <c r="S29" s="66">
        <f t="shared" si="7"/>
        <v>0</v>
      </c>
      <c r="T29" s="1"/>
      <c r="U29" s="66">
        <f t="shared" si="8"/>
        <v>0</v>
      </c>
      <c r="V29" s="1"/>
      <c r="W29" s="66">
        <f t="shared" si="9"/>
        <v>0</v>
      </c>
      <c r="X29" s="1"/>
      <c r="Y29" s="66">
        <f t="shared" si="10"/>
        <v>0</v>
      </c>
      <c r="Z29" s="1"/>
      <c r="AA29" s="66">
        <f t="shared" si="11"/>
        <v>0</v>
      </c>
    </row>
    <row r="30" spans="1:138">
      <c r="A30" s="94">
        <v>14</v>
      </c>
      <c r="B30" s="183" t="s">
        <v>686</v>
      </c>
      <c r="C30" s="1">
        <v>500</v>
      </c>
      <c r="D30" s="145">
        <v>0.47499999999999998</v>
      </c>
      <c r="E30" s="145">
        <f t="shared" si="0"/>
        <v>237.5</v>
      </c>
      <c r="F30" s="1"/>
      <c r="G30" s="66">
        <f t="shared" si="1"/>
        <v>0</v>
      </c>
      <c r="H30" s="1"/>
      <c r="I30" s="66">
        <f t="shared" si="2"/>
        <v>0</v>
      </c>
      <c r="J30" s="1"/>
      <c r="K30" s="66">
        <f t="shared" si="3"/>
        <v>0</v>
      </c>
      <c r="L30" s="1"/>
      <c r="M30" s="66">
        <f t="shared" si="4"/>
        <v>0</v>
      </c>
      <c r="N30" s="1"/>
      <c r="O30" s="66">
        <f t="shared" si="5"/>
        <v>0</v>
      </c>
      <c r="P30" s="1"/>
      <c r="Q30" s="66">
        <f t="shared" si="6"/>
        <v>0</v>
      </c>
      <c r="R30" s="1"/>
      <c r="S30" s="66">
        <f t="shared" si="7"/>
        <v>0</v>
      </c>
      <c r="T30" s="1"/>
      <c r="U30" s="66">
        <f t="shared" si="8"/>
        <v>0</v>
      </c>
      <c r="V30" s="1"/>
      <c r="W30" s="66">
        <f t="shared" si="9"/>
        <v>0</v>
      </c>
      <c r="X30" s="1"/>
      <c r="Y30" s="66">
        <f t="shared" si="10"/>
        <v>0</v>
      </c>
      <c r="Z30" s="1"/>
      <c r="AA30" s="66">
        <f t="shared" si="11"/>
        <v>0</v>
      </c>
    </row>
    <row r="31" spans="1:138">
      <c r="A31" s="94">
        <v>15</v>
      </c>
      <c r="B31" s="1" t="s">
        <v>447</v>
      </c>
      <c r="C31" s="48">
        <v>1</v>
      </c>
      <c r="D31" s="145">
        <v>28</v>
      </c>
      <c r="E31" s="145">
        <f t="shared" si="0"/>
        <v>28</v>
      </c>
      <c r="F31" s="1"/>
      <c r="G31" s="66">
        <f t="shared" si="1"/>
        <v>0</v>
      </c>
      <c r="H31" s="1"/>
      <c r="I31" s="66">
        <f t="shared" si="2"/>
        <v>0</v>
      </c>
      <c r="J31" s="1"/>
      <c r="K31" s="66">
        <f t="shared" si="3"/>
        <v>0</v>
      </c>
      <c r="L31" s="1"/>
      <c r="M31" s="66">
        <f t="shared" si="4"/>
        <v>0</v>
      </c>
      <c r="N31" s="1"/>
      <c r="O31" s="66">
        <f t="shared" si="5"/>
        <v>0</v>
      </c>
      <c r="P31" s="1"/>
      <c r="Q31" s="66">
        <f t="shared" si="6"/>
        <v>0</v>
      </c>
      <c r="R31" s="1"/>
      <c r="S31" s="66">
        <f t="shared" si="7"/>
        <v>0</v>
      </c>
      <c r="T31" s="1"/>
      <c r="U31" s="66">
        <f t="shared" si="8"/>
        <v>0</v>
      </c>
      <c r="V31" s="1"/>
      <c r="W31" s="66">
        <f t="shared" si="9"/>
        <v>0</v>
      </c>
      <c r="X31" s="1"/>
      <c r="Y31" s="66">
        <f t="shared" si="10"/>
        <v>0</v>
      </c>
      <c r="Z31" s="1"/>
      <c r="AA31" s="66">
        <f t="shared" si="11"/>
        <v>0</v>
      </c>
    </row>
    <row r="32" spans="1:138">
      <c r="A32" s="94">
        <v>16</v>
      </c>
      <c r="B32" s="1" t="s">
        <v>687</v>
      </c>
      <c r="C32" s="48">
        <v>1</v>
      </c>
      <c r="D32" s="145">
        <v>140</v>
      </c>
      <c r="E32" s="145">
        <f t="shared" si="0"/>
        <v>140</v>
      </c>
      <c r="F32" s="1"/>
      <c r="G32" s="66">
        <f t="shared" si="1"/>
        <v>0</v>
      </c>
      <c r="H32" s="1"/>
      <c r="I32" s="66">
        <f t="shared" si="2"/>
        <v>0</v>
      </c>
      <c r="J32" s="1"/>
      <c r="K32" s="66">
        <f t="shared" si="3"/>
        <v>0</v>
      </c>
      <c r="L32" s="1"/>
      <c r="M32" s="66">
        <f t="shared" si="4"/>
        <v>0</v>
      </c>
      <c r="N32" s="1"/>
      <c r="O32" s="66">
        <f t="shared" si="5"/>
        <v>0</v>
      </c>
      <c r="P32" s="1"/>
      <c r="Q32" s="66">
        <f t="shared" si="6"/>
        <v>0</v>
      </c>
      <c r="R32" s="1"/>
      <c r="S32" s="66">
        <f t="shared" si="7"/>
        <v>0</v>
      </c>
      <c r="T32" s="1"/>
      <c r="U32" s="66">
        <f t="shared" si="8"/>
        <v>0</v>
      </c>
      <c r="V32" s="1"/>
      <c r="W32" s="66">
        <f t="shared" si="9"/>
        <v>0</v>
      </c>
      <c r="X32" s="1"/>
      <c r="Y32" s="66">
        <f t="shared" si="10"/>
        <v>0</v>
      </c>
      <c r="Z32" s="1"/>
      <c r="AA32" s="66">
        <f t="shared" si="11"/>
        <v>0</v>
      </c>
    </row>
    <row r="33" spans="1:27">
      <c r="A33" s="94">
        <v>17</v>
      </c>
      <c r="B33" s="1" t="s">
        <v>688</v>
      </c>
      <c r="C33" s="48">
        <v>1</v>
      </c>
      <c r="D33" s="145">
        <v>100</v>
      </c>
      <c r="E33" s="145">
        <f t="shared" si="0"/>
        <v>100</v>
      </c>
      <c r="F33" s="1"/>
      <c r="G33" s="66">
        <f t="shared" si="1"/>
        <v>0</v>
      </c>
      <c r="H33" s="1"/>
      <c r="I33" s="66">
        <f t="shared" si="2"/>
        <v>0</v>
      </c>
      <c r="J33" s="1"/>
      <c r="K33" s="66">
        <f t="shared" si="3"/>
        <v>0</v>
      </c>
      <c r="L33" s="1"/>
      <c r="M33" s="66">
        <f t="shared" si="4"/>
        <v>0</v>
      </c>
      <c r="N33" s="1"/>
      <c r="O33" s="66">
        <f t="shared" si="5"/>
        <v>0</v>
      </c>
      <c r="P33" s="1"/>
      <c r="Q33" s="66">
        <f t="shared" si="6"/>
        <v>0</v>
      </c>
      <c r="R33" s="1"/>
      <c r="S33" s="66">
        <f t="shared" si="7"/>
        <v>0</v>
      </c>
      <c r="T33" s="1"/>
      <c r="U33" s="66">
        <f t="shared" si="8"/>
        <v>0</v>
      </c>
      <c r="V33" s="1"/>
      <c r="W33" s="66">
        <f t="shared" si="9"/>
        <v>0</v>
      </c>
      <c r="X33" s="1"/>
      <c r="Y33" s="66">
        <f t="shared" si="10"/>
        <v>0</v>
      </c>
      <c r="Z33" s="1"/>
      <c r="AA33" s="66">
        <f t="shared" si="11"/>
        <v>0</v>
      </c>
    </row>
    <row r="34" spans="1:27">
      <c r="A34" s="94">
        <v>18</v>
      </c>
      <c r="B34" s="1" t="s">
        <v>442</v>
      </c>
      <c r="C34" s="48">
        <v>1</v>
      </c>
      <c r="D34" s="145">
        <v>16</v>
      </c>
      <c r="E34" s="145">
        <f t="shared" si="0"/>
        <v>16</v>
      </c>
      <c r="F34" s="1"/>
      <c r="G34" s="66">
        <f t="shared" si="1"/>
        <v>0</v>
      </c>
      <c r="H34" s="1"/>
      <c r="I34" s="66">
        <f t="shared" si="2"/>
        <v>0</v>
      </c>
      <c r="J34" s="1"/>
      <c r="K34" s="66">
        <f t="shared" si="3"/>
        <v>0</v>
      </c>
      <c r="L34" s="1"/>
      <c r="M34" s="66">
        <f t="shared" si="4"/>
        <v>0</v>
      </c>
      <c r="N34" s="1"/>
      <c r="O34" s="66">
        <f t="shared" si="5"/>
        <v>0</v>
      </c>
      <c r="P34" s="1"/>
      <c r="Q34" s="66">
        <f t="shared" si="6"/>
        <v>0</v>
      </c>
      <c r="R34" s="1"/>
      <c r="S34" s="66">
        <f t="shared" si="7"/>
        <v>0</v>
      </c>
      <c r="T34" s="1"/>
      <c r="U34" s="66">
        <f t="shared" si="8"/>
        <v>0</v>
      </c>
      <c r="V34" s="1"/>
      <c r="W34" s="66">
        <f t="shared" si="9"/>
        <v>0</v>
      </c>
      <c r="X34" s="1"/>
      <c r="Y34" s="66">
        <f t="shared" si="10"/>
        <v>0</v>
      </c>
      <c r="Z34" s="1"/>
      <c r="AA34" s="66">
        <f t="shared" si="11"/>
        <v>0</v>
      </c>
    </row>
    <row r="35" spans="1:27" s="62" customFormat="1">
      <c r="A35" s="96">
        <v>19</v>
      </c>
      <c r="B35" s="1" t="s">
        <v>443</v>
      </c>
      <c r="C35" s="48">
        <v>1000</v>
      </c>
      <c r="D35" s="145">
        <v>7.1999999999999995E-2</v>
      </c>
      <c r="E35" s="145">
        <f t="shared" si="0"/>
        <v>72</v>
      </c>
      <c r="F35" s="97"/>
      <c r="G35" s="66">
        <f t="shared" si="1"/>
        <v>0</v>
      </c>
      <c r="H35" s="97"/>
      <c r="I35" s="66">
        <f t="shared" si="2"/>
        <v>0</v>
      </c>
      <c r="J35" s="97"/>
      <c r="K35" s="66">
        <f t="shared" si="3"/>
        <v>0</v>
      </c>
      <c r="L35" s="97"/>
      <c r="M35" s="66">
        <f t="shared" si="4"/>
        <v>0</v>
      </c>
      <c r="N35" s="97"/>
      <c r="O35" s="66">
        <f t="shared" si="5"/>
        <v>0</v>
      </c>
      <c r="P35" s="97"/>
      <c r="Q35" s="66">
        <f t="shared" si="6"/>
        <v>0</v>
      </c>
      <c r="R35" s="97"/>
      <c r="S35" s="66">
        <f t="shared" si="7"/>
        <v>0</v>
      </c>
      <c r="T35" s="97"/>
      <c r="U35" s="66">
        <f t="shared" si="8"/>
        <v>0</v>
      </c>
      <c r="V35" s="97"/>
      <c r="W35" s="66">
        <f t="shared" si="9"/>
        <v>0</v>
      </c>
      <c r="X35" s="97"/>
      <c r="Y35" s="66">
        <f t="shared" si="10"/>
        <v>0</v>
      </c>
      <c r="Z35" s="97"/>
      <c r="AA35" s="66">
        <f t="shared" si="11"/>
        <v>0</v>
      </c>
    </row>
    <row r="36" spans="1:27">
      <c r="A36" s="94">
        <v>20</v>
      </c>
      <c r="B36" s="1" t="s">
        <v>425</v>
      </c>
      <c r="C36" s="1">
        <v>10</v>
      </c>
      <c r="D36" s="145">
        <v>2.7</v>
      </c>
      <c r="E36" s="145">
        <f t="shared" si="0"/>
        <v>27</v>
      </c>
      <c r="F36" s="1"/>
      <c r="G36" s="66">
        <f t="shared" si="1"/>
        <v>0</v>
      </c>
      <c r="H36" s="1"/>
      <c r="I36" s="66">
        <f t="shared" si="2"/>
        <v>0</v>
      </c>
      <c r="J36" s="1"/>
      <c r="K36" s="66">
        <f t="shared" si="3"/>
        <v>0</v>
      </c>
      <c r="L36" s="1"/>
      <c r="M36" s="66">
        <f t="shared" si="4"/>
        <v>0</v>
      </c>
      <c r="N36" s="1"/>
      <c r="O36" s="66">
        <f t="shared" si="5"/>
        <v>0</v>
      </c>
      <c r="P36" s="1"/>
      <c r="Q36" s="66">
        <f t="shared" si="6"/>
        <v>0</v>
      </c>
      <c r="R36" s="1"/>
      <c r="S36" s="66">
        <f t="shared" si="7"/>
        <v>0</v>
      </c>
      <c r="T36" s="1"/>
      <c r="U36" s="66">
        <f t="shared" si="8"/>
        <v>0</v>
      </c>
      <c r="V36" s="1"/>
      <c r="W36" s="66">
        <f t="shared" si="9"/>
        <v>0</v>
      </c>
      <c r="X36" s="1"/>
      <c r="Y36" s="66">
        <f t="shared" si="10"/>
        <v>0</v>
      </c>
      <c r="Z36" s="1"/>
      <c r="AA36" s="66">
        <f t="shared" si="11"/>
        <v>0</v>
      </c>
    </row>
    <row r="37" spans="1:27">
      <c r="A37" s="94">
        <v>21</v>
      </c>
      <c r="B37" s="1" t="s">
        <v>620</v>
      </c>
      <c r="C37" s="186">
        <v>3</v>
      </c>
      <c r="D37" s="145">
        <v>20</v>
      </c>
      <c r="E37" s="145">
        <f t="shared" si="0"/>
        <v>60</v>
      </c>
      <c r="F37" s="1"/>
      <c r="G37" s="66">
        <f t="shared" si="1"/>
        <v>0</v>
      </c>
      <c r="H37" s="1"/>
      <c r="I37" s="66">
        <f t="shared" si="2"/>
        <v>0</v>
      </c>
      <c r="J37" s="1"/>
      <c r="K37" s="66">
        <f t="shared" si="3"/>
        <v>0</v>
      </c>
      <c r="L37" s="1"/>
      <c r="M37" s="66">
        <f t="shared" si="4"/>
        <v>0</v>
      </c>
      <c r="N37" s="1"/>
      <c r="O37" s="66">
        <f t="shared" si="5"/>
        <v>0</v>
      </c>
      <c r="P37" s="1"/>
      <c r="Q37" s="66">
        <f t="shared" si="6"/>
        <v>0</v>
      </c>
      <c r="R37" s="1"/>
      <c r="S37" s="66">
        <f t="shared" si="7"/>
        <v>0</v>
      </c>
      <c r="T37" s="1"/>
      <c r="U37" s="66">
        <f t="shared" si="8"/>
        <v>0</v>
      </c>
      <c r="V37" s="1"/>
      <c r="W37" s="66">
        <f t="shared" si="9"/>
        <v>0</v>
      </c>
      <c r="X37" s="1"/>
      <c r="Y37" s="66">
        <f t="shared" si="10"/>
        <v>0</v>
      </c>
      <c r="Z37" s="1"/>
      <c r="AA37" s="66">
        <f t="shared" si="11"/>
        <v>0</v>
      </c>
    </row>
    <row r="38" spans="1:27">
      <c r="A38" s="94">
        <v>22</v>
      </c>
      <c r="B38" s="187" t="s">
        <v>621</v>
      </c>
      <c r="C38" s="1">
        <v>1</v>
      </c>
      <c r="D38" s="277">
        <v>26</v>
      </c>
      <c r="E38" s="145">
        <f t="shared" si="0"/>
        <v>26</v>
      </c>
      <c r="F38" s="1"/>
      <c r="G38" s="66">
        <f t="shared" si="1"/>
        <v>0</v>
      </c>
      <c r="H38" s="1"/>
      <c r="I38" s="66">
        <f t="shared" si="2"/>
        <v>0</v>
      </c>
      <c r="J38" s="1"/>
      <c r="K38" s="66">
        <f t="shared" si="3"/>
        <v>0</v>
      </c>
      <c r="L38" s="1"/>
      <c r="M38" s="66">
        <f t="shared" si="4"/>
        <v>0</v>
      </c>
      <c r="N38" s="1"/>
      <c r="O38" s="66">
        <f t="shared" si="5"/>
        <v>0</v>
      </c>
      <c r="P38" s="1"/>
      <c r="Q38" s="66">
        <f t="shared" si="6"/>
        <v>0</v>
      </c>
      <c r="R38" s="1"/>
      <c r="S38" s="66">
        <f t="shared" si="7"/>
        <v>0</v>
      </c>
      <c r="T38" s="1"/>
      <c r="U38" s="66">
        <f t="shared" si="8"/>
        <v>0</v>
      </c>
      <c r="V38" s="1"/>
      <c r="W38" s="66">
        <f t="shared" si="9"/>
        <v>0</v>
      </c>
      <c r="X38" s="1"/>
      <c r="Y38" s="66">
        <f t="shared" si="10"/>
        <v>0</v>
      </c>
      <c r="Z38" s="1"/>
      <c r="AA38" s="66">
        <f t="shared" si="11"/>
        <v>0</v>
      </c>
    </row>
    <row r="39" spans="1:27">
      <c r="A39" s="94">
        <v>25</v>
      </c>
      <c r="B39" s="95" t="s">
        <v>418</v>
      </c>
      <c r="C39" s="1">
        <v>600</v>
      </c>
      <c r="D39" s="276">
        <v>1.44</v>
      </c>
      <c r="E39" s="145">
        <f>C39*D39</f>
        <v>864</v>
      </c>
      <c r="F39" s="1"/>
      <c r="G39" s="66">
        <f t="shared" si="1"/>
        <v>0</v>
      </c>
      <c r="H39" s="1"/>
      <c r="I39" s="66">
        <f t="shared" si="2"/>
        <v>0</v>
      </c>
      <c r="J39" s="1"/>
      <c r="K39" s="66">
        <f t="shared" si="3"/>
        <v>0</v>
      </c>
      <c r="L39" s="1"/>
      <c r="M39" s="66">
        <f t="shared" si="4"/>
        <v>0</v>
      </c>
      <c r="N39" s="1"/>
      <c r="O39" s="66">
        <f t="shared" si="5"/>
        <v>0</v>
      </c>
      <c r="P39" s="1"/>
      <c r="Q39" s="66">
        <f t="shared" si="6"/>
        <v>0</v>
      </c>
      <c r="R39" s="1"/>
      <c r="S39" s="66">
        <f t="shared" si="7"/>
        <v>0</v>
      </c>
      <c r="T39" s="1"/>
      <c r="U39" s="66">
        <f t="shared" si="8"/>
        <v>0</v>
      </c>
      <c r="V39" s="1"/>
      <c r="W39" s="66">
        <f t="shared" si="9"/>
        <v>0</v>
      </c>
      <c r="X39" s="1"/>
      <c r="Y39" s="66">
        <f t="shared" si="10"/>
        <v>0</v>
      </c>
      <c r="Z39" s="1"/>
      <c r="AA39" s="66">
        <f t="shared" si="11"/>
        <v>0</v>
      </c>
    </row>
    <row r="40" spans="1:27">
      <c r="A40" s="94">
        <v>25</v>
      </c>
      <c r="B40" s="48" t="s">
        <v>619</v>
      </c>
      <c r="C40" s="48">
        <v>1</v>
      </c>
      <c r="D40" s="145">
        <v>95</v>
      </c>
      <c r="E40" s="145">
        <f t="shared" si="0"/>
        <v>95</v>
      </c>
      <c r="F40" s="1"/>
      <c r="G40" s="66">
        <f t="shared" si="1"/>
        <v>0</v>
      </c>
      <c r="H40" s="1"/>
      <c r="I40" s="66">
        <f t="shared" si="2"/>
        <v>0</v>
      </c>
      <c r="J40" s="1"/>
      <c r="K40" s="66">
        <f t="shared" si="3"/>
        <v>0</v>
      </c>
      <c r="L40" s="1"/>
      <c r="M40" s="66">
        <f t="shared" si="4"/>
        <v>0</v>
      </c>
      <c r="N40" s="1"/>
      <c r="O40" s="66">
        <f t="shared" si="5"/>
        <v>0</v>
      </c>
      <c r="P40" s="1"/>
      <c r="Q40" s="66">
        <f t="shared" si="6"/>
        <v>0</v>
      </c>
      <c r="R40" s="1"/>
      <c r="S40" s="66">
        <f t="shared" si="7"/>
        <v>0</v>
      </c>
      <c r="T40" s="1"/>
      <c r="U40" s="66">
        <f t="shared" si="8"/>
        <v>0</v>
      </c>
      <c r="V40" s="1"/>
      <c r="W40" s="66">
        <f t="shared" si="9"/>
        <v>0</v>
      </c>
      <c r="X40" s="1"/>
      <c r="Y40" s="66">
        <f t="shared" si="10"/>
        <v>0</v>
      </c>
      <c r="Z40" s="1"/>
      <c r="AA40" s="66">
        <f t="shared" si="11"/>
        <v>0</v>
      </c>
    </row>
    <row r="41" spans="1:27">
      <c r="A41" s="94">
        <v>26</v>
      </c>
      <c r="B41" s="95" t="s">
        <v>419</v>
      </c>
      <c r="C41" s="1">
        <v>1000</v>
      </c>
      <c r="D41" s="276">
        <v>1.1499999999999999</v>
      </c>
      <c r="E41" s="145">
        <f t="shared" si="0"/>
        <v>1150</v>
      </c>
      <c r="F41" s="1"/>
      <c r="G41" s="66">
        <f t="shared" si="1"/>
        <v>0</v>
      </c>
      <c r="H41" s="1"/>
      <c r="I41" s="66">
        <f t="shared" si="2"/>
        <v>0</v>
      </c>
      <c r="J41" s="1"/>
      <c r="K41" s="66">
        <f t="shared" si="3"/>
        <v>0</v>
      </c>
      <c r="L41" s="1"/>
      <c r="M41" s="66">
        <f t="shared" si="4"/>
        <v>0</v>
      </c>
      <c r="N41" s="1"/>
      <c r="O41" s="66">
        <f t="shared" si="5"/>
        <v>0</v>
      </c>
      <c r="P41" s="1"/>
      <c r="Q41" s="66">
        <f t="shared" si="6"/>
        <v>0</v>
      </c>
      <c r="R41" s="1"/>
      <c r="S41" s="66">
        <f t="shared" si="7"/>
        <v>0</v>
      </c>
      <c r="T41" s="1"/>
      <c r="U41" s="66">
        <f t="shared" si="8"/>
        <v>0</v>
      </c>
      <c r="V41" s="1"/>
      <c r="W41" s="66">
        <f t="shared" si="9"/>
        <v>0</v>
      </c>
      <c r="X41" s="1"/>
      <c r="Y41" s="66">
        <f t="shared" si="10"/>
        <v>0</v>
      </c>
      <c r="Z41" s="1"/>
      <c r="AA41" s="66">
        <f t="shared" si="11"/>
        <v>0</v>
      </c>
    </row>
    <row r="42" spans="1:27">
      <c r="A42" s="94">
        <v>28</v>
      </c>
      <c r="B42" s="1" t="s">
        <v>431</v>
      </c>
      <c r="C42" s="1">
        <v>100</v>
      </c>
      <c r="D42" s="145">
        <v>0.35</v>
      </c>
      <c r="E42" s="145">
        <f t="shared" si="0"/>
        <v>35</v>
      </c>
      <c r="F42" s="1"/>
      <c r="G42" s="66">
        <f t="shared" si="1"/>
        <v>0</v>
      </c>
      <c r="H42" s="1"/>
      <c r="I42" s="66">
        <f t="shared" si="2"/>
        <v>0</v>
      </c>
      <c r="J42" s="1"/>
      <c r="K42" s="66">
        <f t="shared" si="3"/>
        <v>0</v>
      </c>
      <c r="L42" s="1"/>
      <c r="M42" s="66">
        <f t="shared" si="4"/>
        <v>0</v>
      </c>
      <c r="N42" s="1"/>
      <c r="O42" s="66">
        <f t="shared" si="5"/>
        <v>0</v>
      </c>
      <c r="P42" s="1"/>
      <c r="Q42" s="66">
        <f t="shared" si="6"/>
        <v>0</v>
      </c>
      <c r="R42" s="1"/>
      <c r="S42" s="66">
        <f t="shared" si="7"/>
        <v>0</v>
      </c>
      <c r="T42" s="1"/>
      <c r="U42" s="66">
        <f t="shared" si="8"/>
        <v>0</v>
      </c>
      <c r="V42" s="1"/>
      <c r="W42" s="66">
        <f t="shared" si="9"/>
        <v>0</v>
      </c>
      <c r="X42" s="1"/>
      <c r="Y42" s="66">
        <f t="shared" si="10"/>
        <v>0</v>
      </c>
      <c r="Z42" s="1"/>
      <c r="AA42" s="66">
        <f t="shared" si="11"/>
        <v>0</v>
      </c>
    </row>
    <row r="43" spans="1:27">
      <c r="A43" s="94">
        <v>29</v>
      </c>
      <c r="B43" s="1" t="s">
        <v>428</v>
      </c>
      <c r="C43" s="1">
        <v>100</v>
      </c>
      <c r="D43" s="145">
        <v>6.8</v>
      </c>
      <c r="E43" s="145">
        <f t="shared" si="0"/>
        <v>680</v>
      </c>
      <c r="F43" s="1"/>
      <c r="G43" s="66">
        <f t="shared" si="1"/>
        <v>0</v>
      </c>
      <c r="H43" s="1"/>
      <c r="I43" s="66">
        <f t="shared" si="2"/>
        <v>0</v>
      </c>
      <c r="J43" s="1"/>
      <c r="K43" s="66">
        <f t="shared" si="3"/>
        <v>0</v>
      </c>
      <c r="L43" s="1"/>
      <c r="M43" s="66">
        <f t="shared" si="4"/>
        <v>0</v>
      </c>
      <c r="N43" s="1"/>
      <c r="O43" s="66">
        <f t="shared" si="5"/>
        <v>0</v>
      </c>
      <c r="P43" s="1"/>
      <c r="Q43" s="66">
        <f t="shared" si="6"/>
        <v>0</v>
      </c>
      <c r="R43" s="1"/>
      <c r="S43" s="66">
        <f t="shared" si="7"/>
        <v>0</v>
      </c>
      <c r="T43" s="1"/>
      <c r="U43" s="66">
        <f t="shared" si="8"/>
        <v>0</v>
      </c>
      <c r="V43" s="1"/>
      <c r="W43" s="66">
        <f t="shared" si="9"/>
        <v>0</v>
      </c>
      <c r="X43" s="1"/>
      <c r="Y43" s="66">
        <f t="shared" si="10"/>
        <v>0</v>
      </c>
      <c r="Z43" s="1"/>
      <c r="AA43" s="66">
        <f t="shared" si="11"/>
        <v>0</v>
      </c>
    </row>
    <row r="44" spans="1:27">
      <c r="A44" s="94">
        <v>30</v>
      </c>
      <c r="B44" s="1" t="s">
        <v>441</v>
      </c>
      <c r="C44" s="48">
        <v>1</v>
      </c>
      <c r="D44" s="145">
        <v>35</v>
      </c>
      <c r="E44" s="145">
        <f t="shared" si="0"/>
        <v>35</v>
      </c>
      <c r="F44" s="1"/>
      <c r="G44" s="66">
        <f t="shared" si="1"/>
        <v>0</v>
      </c>
      <c r="H44" s="1"/>
      <c r="I44" s="66">
        <f t="shared" si="2"/>
        <v>0</v>
      </c>
      <c r="J44" s="1"/>
      <c r="K44" s="66">
        <f t="shared" si="3"/>
        <v>0</v>
      </c>
      <c r="L44" s="1"/>
      <c r="M44" s="66">
        <f t="shared" si="4"/>
        <v>0</v>
      </c>
      <c r="N44" s="1"/>
      <c r="O44" s="66">
        <f t="shared" si="5"/>
        <v>0</v>
      </c>
      <c r="P44" s="1"/>
      <c r="Q44" s="66">
        <f t="shared" si="6"/>
        <v>0</v>
      </c>
      <c r="R44" s="1"/>
      <c r="S44" s="66">
        <f t="shared" si="7"/>
        <v>0</v>
      </c>
      <c r="T44" s="1"/>
      <c r="U44" s="66">
        <f t="shared" si="8"/>
        <v>0</v>
      </c>
      <c r="V44" s="1"/>
      <c r="W44" s="66">
        <f t="shared" si="9"/>
        <v>0</v>
      </c>
      <c r="X44" s="1"/>
      <c r="Y44" s="66">
        <f t="shared" si="10"/>
        <v>0</v>
      </c>
      <c r="Z44" s="1"/>
      <c r="AA44" s="66">
        <f t="shared" si="11"/>
        <v>0</v>
      </c>
    </row>
    <row r="45" spans="1:27">
      <c r="A45" s="94">
        <v>31</v>
      </c>
      <c r="B45" s="1" t="s">
        <v>424</v>
      </c>
      <c r="C45" s="1">
        <v>1</v>
      </c>
      <c r="D45" s="145">
        <v>49</v>
      </c>
      <c r="E45" s="145">
        <f t="shared" si="0"/>
        <v>49</v>
      </c>
      <c r="F45" s="1"/>
      <c r="G45" s="66">
        <f t="shared" si="1"/>
        <v>0</v>
      </c>
      <c r="H45" s="1"/>
      <c r="I45" s="66">
        <f t="shared" si="2"/>
        <v>0</v>
      </c>
      <c r="J45" s="1"/>
      <c r="K45" s="66">
        <f t="shared" si="3"/>
        <v>0</v>
      </c>
      <c r="L45" s="1"/>
      <c r="M45" s="66">
        <f t="shared" si="4"/>
        <v>0</v>
      </c>
      <c r="N45" s="1"/>
      <c r="O45" s="66">
        <f t="shared" si="5"/>
        <v>0</v>
      </c>
      <c r="P45" s="1"/>
      <c r="Q45" s="66">
        <f t="shared" si="6"/>
        <v>0</v>
      </c>
      <c r="R45" s="1"/>
      <c r="S45" s="66">
        <f t="shared" si="7"/>
        <v>0</v>
      </c>
      <c r="T45" s="1"/>
      <c r="U45" s="66">
        <f t="shared" si="8"/>
        <v>0</v>
      </c>
      <c r="V45" s="1"/>
      <c r="W45" s="66">
        <f t="shared" si="9"/>
        <v>0</v>
      </c>
      <c r="X45" s="1"/>
      <c r="Y45" s="66">
        <f t="shared" si="10"/>
        <v>0</v>
      </c>
      <c r="Z45" s="1"/>
      <c r="AA45" s="66">
        <f t="shared" si="11"/>
        <v>0</v>
      </c>
    </row>
    <row r="46" spans="1:27">
      <c r="A46" s="94">
        <v>32</v>
      </c>
      <c r="B46" s="1" t="s">
        <v>423</v>
      </c>
      <c r="C46" s="1">
        <v>100</v>
      </c>
      <c r="D46" s="145">
        <v>4.33</v>
      </c>
      <c r="E46" s="145">
        <f t="shared" si="0"/>
        <v>433</v>
      </c>
      <c r="F46" s="1"/>
      <c r="G46" s="66">
        <f t="shared" si="1"/>
        <v>0</v>
      </c>
      <c r="H46" s="1"/>
      <c r="I46" s="66">
        <f t="shared" si="2"/>
        <v>0</v>
      </c>
      <c r="J46" s="1"/>
      <c r="K46" s="66">
        <f t="shared" si="3"/>
        <v>0</v>
      </c>
      <c r="L46" s="1"/>
      <c r="M46" s="66">
        <f t="shared" si="4"/>
        <v>0</v>
      </c>
      <c r="N46" s="1"/>
      <c r="O46" s="66">
        <f t="shared" si="5"/>
        <v>0</v>
      </c>
      <c r="P46" s="1"/>
      <c r="Q46" s="66">
        <f t="shared" si="6"/>
        <v>0</v>
      </c>
      <c r="R46" s="1"/>
      <c r="S46" s="66">
        <f t="shared" si="7"/>
        <v>0</v>
      </c>
      <c r="T46" s="1"/>
      <c r="U46" s="66">
        <f t="shared" si="8"/>
        <v>0</v>
      </c>
      <c r="V46" s="1"/>
      <c r="W46" s="66">
        <f t="shared" si="9"/>
        <v>0</v>
      </c>
      <c r="X46" s="1"/>
      <c r="Y46" s="66">
        <f t="shared" si="10"/>
        <v>0</v>
      </c>
      <c r="Z46" s="1"/>
      <c r="AA46" s="66">
        <f t="shared" si="11"/>
        <v>0</v>
      </c>
    </row>
    <row r="47" spans="1:27">
      <c r="A47" s="94">
        <v>33</v>
      </c>
      <c r="B47" s="1" t="s">
        <v>439</v>
      </c>
      <c r="C47" s="48">
        <v>100</v>
      </c>
      <c r="D47" s="145">
        <v>1.23</v>
      </c>
      <c r="E47" s="145">
        <f t="shared" si="0"/>
        <v>123</v>
      </c>
      <c r="F47" s="1"/>
      <c r="G47" s="66">
        <f t="shared" si="1"/>
        <v>0</v>
      </c>
      <c r="H47" s="1"/>
      <c r="I47" s="66">
        <f t="shared" si="2"/>
        <v>0</v>
      </c>
      <c r="J47" s="1"/>
      <c r="K47" s="66">
        <f t="shared" si="3"/>
        <v>0</v>
      </c>
      <c r="L47" s="1"/>
      <c r="M47" s="66">
        <f t="shared" si="4"/>
        <v>0</v>
      </c>
      <c r="N47" s="1"/>
      <c r="O47" s="66">
        <f t="shared" si="5"/>
        <v>0</v>
      </c>
      <c r="P47" s="1"/>
      <c r="Q47" s="66">
        <f t="shared" si="6"/>
        <v>0</v>
      </c>
      <c r="R47" s="1"/>
      <c r="S47" s="66">
        <f t="shared" si="7"/>
        <v>0</v>
      </c>
      <c r="T47" s="1"/>
      <c r="U47" s="66">
        <f t="shared" si="8"/>
        <v>0</v>
      </c>
      <c r="V47" s="1"/>
      <c r="W47" s="66">
        <f t="shared" si="9"/>
        <v>0</v>
      </c>
      <c r="X47" s="1"/>
      <c r="Y47" s="66">
        <f t="shared" si="10"/>
        <v>0</v>
      </c>
      <c r="Z47" s="1"/>
      <c r="AA47" s="66">
        <f t="shared" si="11"/>
        <v>0</v>
      </c>
    </row>
    <row r="48" spans="1:27">
      <c r="A48" s="94">
        <v>34</v>
      </c>
      <c r="B48" s="95" t="s">
        <v>420</v>
      </c>
      <c r="C48" s="1">
        <v>100</v>
      </c>
      <c r="D48" s="48">
        <v>7.52</v>
      </c>
      <c r="E48" s="145">
        <f t="shared" si="0"/>
        <v>752</v>
      </c>
      <c r="F48" s="1"/>
      <c r="G48" s="66">
        <f t="shared" si="1"/>
        <v>0</v>
      </c>
      <c r="H48" s="1"/>
      <c r="I48" s="66">
        <f t="shared" si="2"/>
        <v>0</v>
      </c>
      <c r="J48" s="1"/>
      <c r="K48" s="66">
        <f t="shared" si="3"/>
        <v>0</v>
      </c>
      <c r="L48" s="1"/>
      <c r="M48" s="66">
        <f t="shared" si="4"/>
        <v>0</v>
      </c>
      <c r="N48" s="1"/>
      <c r="O48" s="66">
        <f t="shared" si="5"/>
        <v>0</v>
      </c>
      <c r="P48" s="1"/>
      <c r="Q48" s="66">
        <f t="shared" si="6"/>
        <v>0</v>
      </c>
      <c r="R48" s="1"/>
      <c r="S48" s="66">
        <f t="shared" si="7"/>
        <v>0</v>
      </c>
      <c r="T48" s="1"/>
      <c r="U48" s="66">
        <f t="shared" si="8"/>
        <v>0</v>
      </c>
      <c r="V48" s="1"/>
      <c r="W48" s="66">
        <f t="shared" si="9"/>
        <v>0</v>
      </c>
      <c r="X48" s="1"/>
      <c r="Y48" s="66">
        <f t="shared" si="10"/>
        <v>0</v>
      </c>
      <c r="Z48" s="1"/>
      <c r="AA48" s="66">
        <f t="shared" si="11"/>
        <v>0</v>
      </c>
    </row>
    <row r="49" spans="1:27">
      <c r="A49" s="94">
        <v>35</v>
      </c>
      <c r="B49" s="95" t="s">
        <v>622</v>
      </c>
      <c r="C49" s="89">
        <v>1</v>
      </c>
      <c r="D49" s="48">
        <v>198</v>
      </c>
      <c r="E49" s="145">
        <f t="shared" si="0"/>
        <v>198</v>
      </c>
      <c r="F49" s="1"/>
      <c r="G49" s="66">
        <f t="shared" si="1"/>
        <v>0</v>
      </c>
      <c r="H49" s="1"/>
      <c r="I49" s="66">
        <f t="shared" si="2"/>
        <v>0</v>
      </c>
      <c r="J49" s="1"/>
      <c r="K49" s="66">
        <f t="shared" si="3"/>
        <v>0</v>
      </c>
      <c r="L49" s="1"/>
      <c r="M49" s="66">
        <f t="shared" si="4"/>
        <v>0</v>
      </c>
      <c r="N49" s="1"/>
      <c r="O49" s="66">
        <f t="shared" si="5"/>
        <v>0</v>
      </c>
      <c r="P49" s="1"/>
      <c r="Q49" s="66">
        <f t="shared" si="6"/>
        <v>0</v>
      </c>
      <c r="R49" s="1"/>
      <c r="S49" s="66">
        <f t="shared" si="7"/>
        <v>0</v>
      </c>
      <c r="T49" s="1"/>
      <c r="U49" s="66">
        <f t="shared" si="8"/>
        <v>0</v>
      </c>
      <c r="V49" s="1"/>
      <c r="W49" s="66">
        <f t="shared" si="9"/>
        <v>0</v>
      </c>
      <c r="X49" s="1"/>
      <c r="Y49" s="66">
        <f t="shared" si="10"/>
        <v>0</v>
      </c>
      <c r="Z49" s="1"/>
      <c r="AA49" s="66">
        <f t="shared" si="11"/>
        <v>0</v>
      </c>
    </row>
    <row r="50" spans="1:27">
      <c r="A50" s="94">
        <v>36</v>
      </c>
      <c r="B50" s="1" t="s">
        <v>438</v>
      </c>
      <c r="C50" s="48">
        <v>100</v>
      </c>
      <c r="D50" s="145">
        <v>1.2</v>
      </c>
      <c r="E50" s="145">
        <f t="shared" si="0"/>
        <v>120</v>
      </c>
      <c r="F50" s="1"/>
      <c r="G50" s="66">
        <f t="shared" si="1"/>
        <v>0</v>
      </c>
      <c r="H50" s="1"/>
      <c r="I50" s="66">
        <f t="shared" si="2"/>
        <v>0</v>
      </c>
      <c r="J50" s="1"/>
      <c r="K50" s="66">
        <f t="shared" si="3"/>
        <v>0</v>
      </c>
      <c r="L50" s="1"/>
      <c r="M50" s="66">
        <f t="shared" si="4"/>
        <v>0</v>
      </c>
      <c r="N50" s="1"/>
      <c r="O50" s="66">
        <f t="shared" si="5"/>
        <v>0</v>
      </c>
      <c r="P50" s="1"/>
      <c r="Q50" s="66">
        <f t="shared" si="6"/>
        <v>0</v>
      </c>
      <c r="R50" s="1"/>
      <c r="S50" s="66">
        <f t="shared" si="7"/>
        <v>0</v>
      </c>
      <c r="T50" s="1"/>
      <c r="U50" s="66">
        <f t="shared" si="8"/>
        <v>0</v>
      </c>
      <c r="V50" s="1"/>
      <c r="W50" s="66">
        <f t="shared" si="9"/>
        <v>0</v>
      </c>
      <c r="X50" s="1"/>
      <c r="Y50" s="66">
        <f t="shared" si="10"/>
        <v>0</v>
      </c>
      <c r="Z50" s="1"/>
      <c r="AA50" s="66">
        <f t="shared" si="11"/>
        <v>0</v>
      </c>
    </row>
    <row r="51" spans="1:27">
      <c r="A51" s="94">
        <v>39</v>
      </c>
      <c r="B51" s="1" t="s">
        <v>429</v>
      </c>
      <c r="C51" s="1">
        <v>100</v>
      </c>
      <c r="D51" s="145">
        <v>6.27</v>
      </c>
      <c r="E51" s="145">
        <f t="shared" si="0"/>
        <v>627</v>
      </c>
      <c r="F51" s="1"/>
      <c r="G51" s="66">
        <f t="shared" si="1"/>
        <v>0</v>
      </c>
      <c r="H51" s="1"/>
      <c r="I51" s="66">
        <f t="shared" si="2"/>
        <v>0</v>
      </c>
      <c r="J51" s="1"/>
      <c r="K51" s="66">
        <f t="shared" si="3"/>
        <v>0</v>
      </c>
      <c r="L51" s="1"/>
      <c r="M51" s="66">
        <f t="shared" si="4"/>
        <v>0</v>
      </c>
      <c r="N51" s="1"/>
      <c r="O51" s="66">
        <f t="shared" si="5"/>
        <v>0</v>
      </c>
      <c r="P51" s="1"/>
      <c r="Q51" s="66">
        <f t="shared" si="6"/>
        <v>0</v>
      </c>
      <c r="R51" s="1"/>
      <c r="S51" s="66">
        <f t="shared" si="7"/>
        <v>0</v>
      </c>
      <c r="T51" s="1"/>
      <c r="U51" s="66">
        <f t="shared" si="8"/>
        <v>0</v>
      </c>
      <c r="V51" s="1"/>
      <c r="W51" s="66">
        <f t="shared" si="9"/>
        <v>0</v>
      </c>
      <c r="X51" s="1"/>
      <c r="Y51" s="66">
        <f t="shared" si="10"/>
        <v>0</v>
      </c>
      <c r="Z51" s="1"/>
      <c r="AA51" s="66">
        <f t="shared" si="11"/>
        <v>0</v>
      </c>
    </row>
    <row r="52" spans="1:27">
      <c r="A52" s="94">
        <v>40</v>
      </c>
      <c r="B52" s="1" t="s">
        <v>440</v>
      </c>
      <c r="C52" s="48">
        <v>1</v>
      </c>
      <c r="D52" s="145">
        <v>200</v>
      </c>
      <c r="E52" s="145">
        <f t="shared" si="0"/>
        <v>200</v>
      </c>
      <c r="F52" s="1"/>
      <c r="G52" s="66">
        <f t="shared" si="1"/>
        <v>0</v>
      </c>
      <c r="H52" s="1"/>
      <c r="I52" s="66">
        <f t="shared" si="2"/>
        <v>0</v>
      </c>
      <c r="J52" s="1"/>
      <c r="K52" s="66">
        <f t="shared" si="3"/>
        <v>0</v>
      </c>
      <c r="L52" s="1"/>
      <c r="M52" s="66">
        <f t="shared" si="4"/>
        <v>0</v>
      </c>
      <c r="N52" s="1"/>
      <c r="O52" s="66">
        <f t="shared" si="5"/>
        <v>0</v>
      </c>
      <c r="P52" s="1"/>
      <c r="Q52" s="66">
        <f t="shared" si="6"/>
        <v>0</v>
      </c>
      <c r="R52" s="1"/>
      <c r="S52" s="66">
        <f t="shared" si="7"/>
        <v>0</v>
      </c>
      <c r="T52" s="1"/>
      <c r="U52" s="66">
        <f t="shared" si="8"/>
        <v>0</v>
      </c>
      <c r="V52" s="1"/>
      <c r="W52" s="66">
        <f t="shared" si="9"/>
        <v>0</v>
      </c>
      <c r="X52" s="1"/>
      <c r="Y52" s="66">
        <f t="shared" si="10"/>
        <v>0</v>
      </c>
      <c r="Z52" s="1"/>
      <c r="AA52" s="66">
        <f t="shared" si="11"/>
        <v>0</v>
      </c>
    </row>
    <row r="53" spans="1:27">
      <c r="A53" s="94">
        <v>41</v>
      </c>
      <c r="B53" s="1" t="s">
        <v>435</v>
      </c>
      <c r="C53" s="1">
        <v>1</v>
      </c>
      <c r="D53" s="145">
        <v>33</v>
      </c>
      <c r="E53" s="145">
        <f t="shared" si="0"/>
        <v>33</v>
      </c>
      <c r="F53" s="1"/>
      <c r="G53" s="66">
        <f t="shared" si="1"/>
        <v>0</v>
      </c>
      <c r="H53" s="1"/>
      <c r="I53" s="66">
        <f t="shared" si="2"/>
        <v>0</v>
      </c>
      <c r="J53" s="1"/>
      <c r="K53" s="66">
        <f t="shared" si="3"/>
        <v>0</v>
      </c>
      <c r="L53" s="1"/>
      <c r="M53" s="66">
        <f t="shared" si="4"/>
        <v>0</v>
      </c>
      <c r="N53" s="1"/>
      <c r="O53" s="66">
        <f t="shared" si="5"/>
        <v>0</v>
      </c>
      <c r="P53" s="1"/>
      <c r="Q53" s="66">
        <f t="shared" si="6"/>
        <v>0</v>
      </c>
      <c r="R53" s="1"/>
      <c r="S53" s="66">
        <f t="shared" si="7"/>
        <v>0</v>
      </c>
      <c r="T53" s="1"/>
      <c r="U53" s="66">
        <f t="shared" si="8"/>
        <v>0</v>
      </c>
      <c r="V53" s="1"/>
      <c r="W53" s="66">
        <f t="shared" si="9"/>
        <v>0</v>
      </c>
      <c r="X53" s="1"/>
      <c r="Y53" s="66">
        <f t="shared" si="10"/>
        <v>0</v>
      </c>
      <c r="Z53" s="1"/>
      <c r="AA53" s="66">
        <f t="shared" si="11"/>
        <v>0</v>
      </c>
    </row>
    <row r="54" spans="1:27">
      <c r="A54" s="94">
        <v>42</v>
      </c>
      <c r="B54" s="1" t="s">
        <v>445</v>
      </c>
      <c r="C54" s="48">
        <v>1</v>
      </c>
      <c r="D54" s="145">
        <v>32</v>
      </c>
      <c r="E54" s="145">
        <f t="shared" si="0"/>
        <v>32</v>
      </c>
      <c r="F54" s="1"/>
      <c r="G54" s="66">
        <f t="shared" si="1"/>
        <v>0</v>
      </c>
      <c r="H54" s="1"/>
      <c r="I54" s="66">
        <f t="shared" si="2"/>
        <v>0</v>
      </c>
      <c r="J54" s="1"/>
      <c r="K54" s="66">
        <f t="shared" si="3"/>
        <v>0</v>
      </c>
      <c r="L54" s="1"/>
      <c r="M54" s="66">
        <f t="shared" si="4"/>
        <v>0</v>
      </c>
      <c r="N54" s="1"/>
      <c r="O54" s="66">
        <f t="shared" si="5"/>
        <v>0</v>
      </c>
      <c r="P54" s="1"/>
      <c r="Q54" s="66">
        <f t="shared" si="6"/>
        <v>0</v>
      </c>
      <c r="R54" s="1"/>
      <c r="S54" s="66">
        <f t="shared" si="7"/>
        <v>0</v>
      </c>
      <c r="T54" s="1"/>
      <c r="U54" s="66">
        <f t="shared" si="8"/>
        <v>0</v>
      </c>
      <c r="V54" s="1"/>
      <c r="W54" s="66">
        <f t="shared" si="9"/>
        <v>0</v>
      </c>
      <c r="X54" s="1"/>
      <c r="Y54" s="66">
        <f t="shared" si="10"/>
        <v>0</v>
      </c>
      <c r="Z54" s="1"/>
      <c r="AA54" s="66">
        <f t="shared" si="11"/>
        <v>0</v>
      </c>
    </row>
    <row r="55" spans="1:27">
      <c r="A55" s="94">
        <v>44</v>
      </c>
      <c r="B55" s="1" t="s">
        <v>430</v>
      </c>
      <c r="C55" s="1">
        <v>1000</v>
      </c>
      <c r="D55" s="145">
        <v>0.43</v>
      </c>
      <c r="E55" s="145">
        <f t="shared" si="0"/>
        <v>430</v>
      </c>
      <c r="F55" s="1"/>
      <c r="G55" s="66">
        <f t="shared" si="1"/>
        <v>0</v>
      </c>
      <c r="H55" s="1"/>
      <c r="I55" s="66">
        <f t="shared" si="2"/>
        <v>0</v>
      </c>
      <c r="J55" s="1"/>
      <c r="K55" s="66">
        <f t="shared" si="3"/>
        <v>0</v>
      </c>
      <c r="L55" s="1"/>
      <c r="M55" s="66">
        <f t="shared" si="4"/>
        <v>0</v>
      </c>
      <c r="N55" s="1"/>
      <c r="O55" s="66">
        <f t="shared" si="5"/>
        <v>0</v>
      </c>
      <c r="P55" s="1"/>
      <c r="Q55" s="66">
        <f t="shared" si="6"/>
        <v>0</v>
      </c>
      <c r="R55" s="1"/>
      <c r="S55" s="66">
        <f t="shared" si="7"/>
        <v>0</v>
      </c>
      <c r="T55" s="1"/>
      <c r="U55" s="66">
        <f t="shared" si="8"/>
        <v>0</v>
      </c>
      <c r="V55" s="1"/>
      <c r="W55" s="66">
        <f t="shared" si="9"/>
        <v>0</v>
      </c>
      <c r="X55" s="1"/>
      <c r="Y55" s="66">
        <f t="shared" si="10"/>
        <v>0</v>
      </c>
      <c r="Z55" s="1"/>
      <c r="AA55" s="66">
        <f t="shared" si="11"/>
        <v>0</v>
      </c>
    </row>
    <row r="56" spans="1:27">
      <c r="A56" s="94">
        <v>45</v>
      </c>
      <c r="B56" s="1" t="s">
        <v>427</v>
      </c>
      <c r="C56" s="1">
        <v>1</v>
      </c>
      <c r="D56" s="145">
        <v>34</v>
      </c>
      <c r="E56" s="145">
        <f t="shared" si="0"/>
        <v>34</v>
      </c>
      <c r="F56" s="1"/>
      <c r="G56" s="66">
        <f t="shared" si="1"/>
        <v>0</v>
      </c>
      <c r="H56" s="1"/>
      <c r="I56" s="66">
        <f t="shared" si="2"/>
        <v>0</v>
      </c>
      <c r="J56" s="1"/>
      <c r="K56" s="66">
        <f t="shared" si="3"/>
        <v>0</v>
      </c>
      <c r="L56" s="1"/>
      <c r="M56" s="66">
        <f t="shared" si="4"/>
        <v>0</v>
      </c>
      <c r="N56" s="1"/>
      <c r="O56" s="66">
        <f t="shared" si="5"/>
        <v>0</v>
      </c>
      <c r="P56" s="1"/>
      <c r="Q56" s="66">
        <f t="shared" si="6"/>
        <v>0</v>
      </c>
      <c r="R56" s="1"/>
      <c r="S56" s="66">
        <f t="shared" si="7"/>
        <v>0</v>
      </c>
      <c r="T56" s="1"/>
      <c r="U56" s="66">
        <f t="shared" si="8"/>
        <v>0</v>
      </c>
      <c r="V56" s="1"/>
      <c r="W56" s="66">
        <f t="shared" si="9"/>
        <v>0</v>
      </c>
      <c r="X56" s="1"/>
      <c r="Y56" s="66">
        <f t="shared" si="10"/>
        <v>0</v>
      </c>
      <c r="Z56" s="1"/>
      <c r="AA56" s="66">
        <f t="shared" si="11"/>
        <v>0</v>
      </c>
    </row>
    <row r="57" spans="1:27">
      <c r="A57" s="94">
        <v>46</v>
      </c>
      <c r="B57" s="1" t="s">
        <v>426</v>
      </c>
      <c r="C57" s="1">
        <v>1000</v>
      </c>
      <c r="D57" s="145">
        <v>0.38</v>
      </c>
      <c r="E57" s="145">
        <f t="shared" si="0"/>
        <v>380</v>
      </c>
      <c r="F57" s="1"/>
      <c r="G57" s="66">
        <f t="shared" si="1"/>
        <v>0</v>
      </c>
      <c r="H57" s="1"/>
      <c r="I57" s="66">
        <f t="shared" si="2"/>
        <v>0</v>
      </c>
      <c r="J57" s="1"/>
      <c r="K57" s="66">
        <f t="shared" si="3"/>
        <v>0</v>
      </c>
      <c r="L57" s="1"/>
      <c r="M57" s="66">
        <f t="shared" si="4"/>
        <v>0</v>
      </c>
      <c r="N57" s="1"/>
      <c r="O57" s="66">
        <f t="shared" si="5"/>
        <v>0</v>
      </c>
      <c r="P57" s="1"/>
      <c r="Q57" s="66">
        <f t="shared" si="6"/>
        <v>0</v>
      </c>
      <c r="R57" s="1"/>
      <c r="S57" s="66">
        <f t="shared" si="7"/>
        <v>0</v>
      </c>
      <c r="T57" s="1"/>
      <c r="U57" s="66">
        <f t="shared" si="8"/>
        <v>0</v>
      </c>
      <c r="V57" s="1"/>
      <c r="W57" s="66">
        <f t="shared" si="9"/>
        <v>0</v>
      </c>
      <c r="X57" s="1"/>
      <c r="Y57" s="66">
        <f t="shared" si="10"/>
        <v>0</v>
      </c>
      <c r="Z57" s="1"/>
      <c r="AA57" s="66">
        <f t="shared" si="11"/>
        <v>0</v>
      </c>
    </row>
    <row r="58" spans="1:27">
      <c r="A58" s="94">
        <v>47</v>
      </c>
      <c r="B58" s="1" t="s">
        <v>618</v>
      </c>
      <c r="C58" s="1">
        <v>1</v>
      </c>
      <c r="D58" s="145">
        <v>35</v>
      </c>
      <c r="E58" s="145">
        <f t="shared" si="0"/>
        <v>35</v>
      </c>
      <c r="F58" s="1"/>
      <c r="G58" s="66">
        <f t="shared" si="1"/>
        <v>0</v>
      </c>
      <c r="H58" s="1"/>
      <c r="I58" s="66">
        <f t="shared" si="2"/>
        <v>0</v>
      </c>
      <c r="J58" s="1"/>
      <c r="K58" s="66">
        <f t="shared" si="3"/>
        <v>0</v>
      </c>
      <c r="L58" s="1"/>
      <c r="M58" s="66">
        <f t="shared" si="4"/>
        <v>0</v>
      </c>
      <c r="N58" s="1"/>
      <c r="O58" s="66">
        <f t="shared" si="5"/>
        <v>0</v>
      </c>
      <c r="P58" s="1"/>
      <c r="Q58" s="66">
        <f t="shared" si="6"/>
        <v>0</v>
      </c>
      <c r="R58" s="1"/>
      <c r="S58" s="66">
        <f t="shared" si="7"/>
        <v>0</v>
      </c>
      <c r="T58" s="1"/>
      <c r="U58" s="66">
        <f t="shared" si="8"/>
        <v>0</v>
      </c>
      <c r="V58" s="1"/>
      <c r="W58" s="66">
        <f t="shared" si="9"/>
        <v>0</v>
      </c>
      <c r="X58" s="1"/>
      <c r="Y58" s="66">
        <f t="shared" si="10"/>
        <v>0</v>
      </c>
      <c r="Z58" s="1"/>
      <c r="AA58" s="66">
        <f t="shared" si="11"/>
        <v>0</v>
      </c>
    </row>
    <row r="59" spans="1:27">
      <c r="A59" s="94">
        <v>48</v>
      </c>
      <c r="B59" s="182" t="s">
        <v>614</v>
      </c>
      <c r="C59" s="1">
        <v>10</v>
      </c>
      <c r="D59" s="145">
        <v>13.2</v>
      </c>
      <c r="E59" s="145">
        <f t="shared" si="0"/>
        <v>132</v>
      </c>
      <c r="F59" s="1"/>
      <c r="G59" s="66">
        <f t="shared" si="1"/>
        <v>0</v>
      </c>
      <c r="H59" s="1"/>
      <c r="I59" s="66">
        <f t="shared" si="2"/>
        <v>0</v>
      </c>
      <c r="J59" s="1"/>
      <c r="K59" s="66">
        <f t="shared" si="3"/>
        <v>0</v>
      </c>
      <c r="L59" s="1"/>
      <c r="M59" s="66">
        <f t="shared" si="4"/>
        <v>0</v>
      </c>
      <c r="N59" s="1"/>
      <c r="O59" s="66">
        <f t="shared" si="5"/>
        <v>0</v>
      </c>
      <c r="P59" s="1"/>
      <c r="Q59" s="66">
        <f t="shared" si="6"/>
        <v>0</v>
      </c>
      <c r="R59" s="1"/>
      <c r="S59" s="66">
        <f t="shared" si="7"/>
        <v>0</v>
      </c>
      <c r="T59" s="1"/>
      <c r="U59" s="66">
        <f t="shared" si="8"/>
        <v>0</v>
      </c>
      <c r="V59" s="1"/>
      <c r="W59" s="66">
        <f t="shared" si="9"/>
        <v>0</v>
      </c>
      <c r="X59" s="1"/>
      <c r="Y59" s="66">
        <f t="shared" si="10"/>
        <v>0</v>
      </c>
      <c r="Z59" s="1"/>
      <c r="AA59" s="66">
        <f t="shared" si="11"/>
        <v>0</v>
      </c>
    </row>
    <row r="60" spans="1:27">
      <c r="A60" s="94">
        <v>49</v>
      </c>
      <c r="B60" s="182" t="s">
        <v>615</v>
      </c>
      <c r="C60" s="1">
        <v>10</v>
      </c>
      <c r="D60" s="145">
        <v>13.8</v>
      </c>
      <c r="E60" s="145">
        <f t="shared" si="0"/>
        <v>138</v>
      </c>
      <c r="F60" s="1"/>
      <c r="G60" s="66">
        <f t="shared" si="1"/>
        <v>0</v>
      </c>
      <c r="H60" s="1"/>
      <c r="I60" s="66">
        <f t="shared" si="2"/>
        <v>0</v>
      </c>
      <c r="J60" s="1"/>
      <c r="K60" s="66">
        <f t="shared" si="3"/>
        <v>0</v>
      </c>
      <c r="L60" s="1"/>
      <c r="M60" s="66">
        <f t="shared" si="4"/>
        <v>0</v>
      </c>
      <c r="N60" s="1"/>
      <c r="O60" s="66">
        <f t="shared" si="5"/>
        <v>0</v>
      </c>
      <c r="P60" s="1"/>
      <c r="Q60" s="66">
        <f t="shared" si="6"/>
        <v>0</v>
      </c>
      <c r="R60" s="1"/>
      <c r="S60" s="66">
        <f t="shared" si="7"/>
        <v>0</v>
      </c>
      <c r="T60" s="1"/>
      <c r="U60" s="66">
        <f t="shared" si="8"/>
        <v>0</v>
      </c>
      <c r="V60" s="1"/>
      <c r="W60" s="66">
        <f t="shared" si="9"/>
        <v>0</v>
      </c>
      <c r="X60" s="1"/>
      <c r="Y60" s="66">
        <f t="shared" si="10"/>
        <v>0</v>
      </c>
      <c r="Z60" s="1"/>
      <c r="AA60" s="66">
        <f t="shared" si="11"/>
        <v>0</v>
      </c>
    </row>
    <row r="61" spans="1:27">
      <c r="A61" s="94">
        <v>50</v>
      </c>
      <c r="B61" s="1" t="s">
        <v>613</v>
      </c>
      <c r="C61" s="1">
        <v>1</v>
      </c>
      <c r="D61" s="145">
        <v>19.600000000000001</v>
      </c>
      <c r="E61" s="145">
        <f t="shared" si="0"/>
        <v>19.600000000000001</v>
      </c>
      <c r="F61" s="1"/>
      <c r="G61" s="66">
        <f t="shared" si="1"/>
        <v>0</v>
      </c>
      <c r="H61" s="1"/>
      <c r="I61" s="66">
        <f t="shared" si="2"/>
        <v>0</v>
      </c>
      <c r="J61" s="1"/>
      <c r="K61" s="66">
        <f t="shared" si="3"/>
        <v>0</v>
      </c>
      <c r="L61" s="1"/>
      <c r="M61" s="66">
        <f t="shared" si="4"/>
        <v>0</v>
      </c>
      <c r="N61" s="1"/>
      <c r="O61" s="66">
        <f t="shared" si="5"/>
        <v>0</v>
      </c>
      <c r="P61" s="1"/>
      <c r="Q61" s="66">
        <f t="shared" si="6"/>
        <v>0</v>
      </c>
      <c r="R61" s="1"/>
      <c r="S61" s="66">
        <f t="shared" si="7"/>
        <v>0</v>
      </c>
      <c r="T61" s="1"/>
      <c r="U61" s="66">
        <f t="shared" si="8"/>
        <v>0</v>
      </c>
      <c r="V61" s="1"/>
      <c r="W61" s="66">
        <f t="shared" si="9"/>
        <v>0</v>
      </c>
      <c r="X61" s="1"/>
      <c r="Y61" s="66">
        <f t="shared" si="10"/>
        <v>0</v>
      </c>
      <c r="Z61" s="1"/>
      <c r="AA61" s="66">
        <f t="shared" si="11"/>
        <v>0</v>
      </c>
    </row>
    <row r="62" spans="1:27">
      <c r="A62" s="94"/>
      <c r="B62" s="48" t="s">
        <v>616</v>
      </c>
      <c r="C62" s="1">
        <v>1</v>
      </c>
      <c r="D62" s="145">
        <v>17</v>
      </c>
      <c r="E62" s="145">
        <f t="shared" si="0"/>
        <v>17</v>
      </c>
      <c r="F62" s="1"/>
      <c r="G62" s="66">
        <f t="shared" si="1"/>
        <v>0</v>
      </c>
      <c r="H62" s="1"/>
      <c r="I62" s="66">
        <f t="shared" si="2"/>
        <v>0</v>
      </c>
      <c r="J62" s="1"/>
      <c r="K62" s="66">
        <f t="shared" si="3"/>
        <v>0</v>
      </c>
      <c r="L62" s="1"/>
      <c r="M62" s="66">
        <f t="shared" si="4"/>
        <v>0</v>
      </c>
      <c r="N62" s="1"/>
      <c r="O62" s="66">
        <f t="shared" si="5"/>
        <v>0</v>
      </c>
      <c r="P62" s="1"/>
      <c r="Q62" s="66">
        <f t="shared" si="6"/>
        <v>0</v>
      </c>
      <c r="R62" s="1"/>
      <c r="S62" s="66">
        <f t="shared" si="7"/>
        <v>0</v>
      </c>
      <c r="T62" s="1"/>
      <c r="U62" s="66">
        <f t="shared" si="8"/>
        <v>0</v>
      </c>
      <c r="V62" s="1"/>
      <c r="W62" s="66">
        <f t="shared" si="9"/>
        <v>0</v>
      </c>
      <c r="X62" s="1"/>
      <c r="Y62" s="66">
        <f t="shared" si="10"/>
        <v>0</v>
      </c>
      <c r="Z62" s="1"/>
      <c r="AA62" s="66">
        <f t="shared" si="11"/>
        <v>0</v>
      </c>
    </row>
    <row r="63" spans="1:27">
      <c r="A63" s="94"/>
      <c r="B63" s="48" t="s">
        <v>617</v>
      </c>
      <c r="C63" s="1">
        <v>1000</v>
      </c>
      <c r="D63" s="145">
        <v>0.39</v>
      </c>
      <c r="E63" s="145">
        <f t="shared" si="0"/>
        <v>390</v>
      </c>
      <c r="F63" s="1"/>
      <c r="G63" s="66">
        <f t="shared" si="1"/>
        <v>0</v>
      </c>
      <c r="H63" s="1"/>
      <c r="I63" s="66">
        <f t="shared" si="2"/>
        <v>0</v>
      </c>
      <c r="J63" s="1"/>
      <c r="K63" s="66">
        <f t="shared" si="3"/>
        <v>0</v>
      </c>
      <c r="L63" s="1"/>
      <c r="M63" s="66">
        <f t="shared" si="4"/>
        <v>0</v>
      </c>
      <c r="N63" s="1"/>
      <c r="O63" s="66">
        <f t="shared" si="5"/>
        <v>0</v>
      </c>
      <c r="P63" s="1"/>
      <c r="Q63" s="66">
        <f t="shared" si="6"/>
        <v>0</v>
      </c>
      <c r="R63" s="1"/>
      <c r="S63" s="66">
        <f t="shared" si="7"/>
        <v>0</v>
      </c>
      <c r="T63" s="1"/>
      <c r="U63" s="66">
        <f t="shared" si="8"/>
        <v>0</v>
      </c>
      <c r="V63" s="1"/>
      <c r="W63" s="66">
        <f t="shared" si="9"/>
        <v>0</v>
      </c>
      <c r="X63" s="1"/>
      <c r="Y63" s="66">
        <f t="shared" si="10"/>
        <v>0</v>
      </c>
      <c r="Z63" s="1"/>
      <c r="AA63" s="66">
        <f t="shared" si="11"/>
        <v>0</v>
      </c>
    </row>
    <row r="64" spans="1:27">
      <c r="A64" s="94">
        <v>51</v>
      </c>
      <c r="B64" s="1" t="s">
        <v>434</v>
      </c>
      <c r="C64" s="1">
        <v>100</v>
      </c>
      <c r="D64" s="145">
        <v>0.9</v>
      </c>
      <c r="E64" s="145">
        <f t="shared" si="0"/>
        <v>90</v>
      </c>
      <c r="F64" s="1"/>
      <c r="G64" s="66">
        <f t="shared" si="1"/>
        <v>0</v>
      </c>
      <c r="H64" s="1"/>
      <c r="I64" s="66">
        <f t="shared" si="2"/>
        <v>0</v>
      </c>
      <c r="J64" s="1"/>
      <c r="K64" s="66">
        <f t="shared" si="3"/>
        <v>0</v>
      </c>
      <c r="L64" s="1"/>
      <c r="M64" s="66">
        <f t="shared" si="4"/>
        <v>0</v>
      </c>
      <c r="N64" s="1"/>
      <c r="O64" s="66">
        <f t="shared" si="5"/>
        <v>0</v>
      </c>
      <c r="P64" s="1"/>
      <c r="Q64" s="66">
        <f t="shared" si="6"/>
        <v>0</v>
      </c>
      <c r="R64" s="1"/>
      <c r="S64" s="66">
        <f t="shared" si="7"/>
        <v>0</v>
      </c>
      <c r="T64" s="1"/>
      <c r="U64" s="66">
        <f t="shared" si="8"/>
        <v>0</v>
      </c>
      <c r="V64" s="1"/>
      <c r="W64" s="66">
        <f t="shared" si="9"/>
        <v>0</v>
      </c>
      <c r="X64" s="1"/>
      <c r="Y64" s="66">
        <f t="shared" si="10"/>
        <v>0</v>
      </c>
      <c r="Z64" s="1"/>
      <c r="AA64" s="66">
        <f t="shared" si="11"/>
        <v>0</v>
      </c>
    </row>
    <row r="65" spans="1:138">
      <c r="A65" s="94">
        <v>52</v>
      </c>
      <c r="B65" s="1" t="s">
        <v>433</v>
      </c>
      <c r="C65" s="1">
        <v>1</v>
      </c>
      <c r="D65" s="145">
        <v>63</v>
      </c>
      <c r="E65" s="145">
        <f t="shared" si="0"/>
        <v>63</v>
      </c>
      <c r="F65" s="1"/>
      <c r="G65" s="66">
        <f t="shared" si="1"/>
        <v>0</v>
      </c>
      <c r="H65" s="1"/>
      <c r="I65" s="66">
        <f t="shared" si="2"/>
        <v>0</v>
      </c>
      <c r="J65" s="1"/>
      <c r="K65" s="66">
        <f t="shared" si="3"/>
        <v>0</v>
      </c>
      <c r="L65" s="1"/>
      <c r="M65" s="66">
        <f t="shared" si="4"/>
        <v>0</v>
      </c>
      <c r="N65" s="1"/>
      <c r="O65" s="66">
        <f t="shared" si="5"/>
        <v>0</v>
      </c>
      <c r="P65" s="1"/>
      <c r="Q65" s="66">
        <f t="shared" si="6"/>
        <v>0</v>
      </c>
      <c r="R65" s="1"/>
      <c r="S65" s="66">
        <f t="shared" si="7"/>
        <v>0</v>
      </c>
      <c r="T65" s="1"/>
      <c r="U65" s="66">
        <f t="shared" si="8"/>
        <v>0</v>
      </c>
      <c r="V65" s="1"/>
      <c r="W65" s="66">
        <f t="shared" si="9"/>
        <v>0</v>
      </c>
      <c r="X65" s="1"/>
      <c r="Y65" s="66">
        <f t="shared" si="10"/>
        <v>0</v>
      </c>
      <c r="Z65" s="1"/>
      <c r="AA65" s="66">
        <f t="shared" si="11"/>
        <v>0</v>
      </c>
    </row>
    <row r="66" spans="1:138">
      <c r="A66" s="94">
        <v>53</v>
      </c>
      <c r="B66" s="1" t="s">
        <v>444</v>
      </c>
      <c r="C66" s="48">
        <v>1</v>
      </c>
      <c r="D66" s="145">
        <v>23</v>
      </c>
      <c r="E66" s="145">
        <f t="shared" si="0"/>
        <v>23</v>
      </c>
      <c r="F66" s="1"/>
      <c r="G66" s="66">
        <f t="shared" si="1"/>
        <v>0</v>
      </c>
      <c r="H66" s="1"/>
      <c r="I66" s="66">
        <f t="shared" si="2"/>
        <v>0</v>
      </c>
      <c r="J66" s="1"/>
      <c r="K66" s="66">
        <f t="shared" si="3"/>
        <v>0</v>
      </c>
      <c r="L66" s="1"/>
      <c r="M66" s="66">
        <f t="shared" si="4"/>
        <v>0</v>
      </c>
      <c r="N66" s="1"/>
      <c r="O66" s="66">
        <f t="shared" si="5"/>
        <v>0</v>
      </c>
      <c r="P66" s="1"/>
      <c r="Q66" s="66">
        <f t="shared" si="6"/>
        <v>0</v>
      </c>
      <c r="R66" s="1"/>
      <c r="S66" s="66">
        <f t="shared" si="7"/>
        <v>0</v>
      </c>
      <c r="T66" s="1"/>
      <c r="U66" s="66">
        <f t="shared" si="8"/>
        <v>0</v>
      </c>
      <c r="V66" s="1"/>
      <c r="W66" s="66">
        <f t="shared" si="9"/>
        <v>0</v>
      </c>
      <c r="X66" s="1"/>
      <c r="Y66" s="66">
        <f t="shared" si="10"/>
        <v>0</v>
      </c>
      <c r="Z66" s="1"/>
      <c r="AA66" s="66">
        <f t="shared" si="11"/>
        <v>0</v>
      </c>
    </row>
    <row r="67" spans="1:138">
      <c r="A67" s="94"/>
      <c r="B67" s="1" t="s">
        <v>436</v>
      </c>
      <c r="C67" s="48">
        <v>30</v>
      </c>
      <c r="D67" s="145">
        <v>1.26</v>
      </c>
      <c r="E67" s="145">
        <f t="shared" si="0"/>
        <v>37.799999999999997</v>
      </c>
      <c r="F67" s="1"/>
      <c r="G67" s="66">
        <f t="shared" si="1"/>
        <v>0</v>
      </c>
      <c r="H67" s="1"/>
      <c r="I67" s="66">
        <f t="shared" si="2"/>
        <v>0</v>
      </c>
      <c r="J67" s="1"/>
      <c r="K67" s="66">
        <f t="shared" si="3"/>
        <v>0</v>
      </c>
      <c r="L67" s="1"/>
      <c r="M67" s="66">
        <f t="shared" si="4"/>
        <v>0</v>
      </c>
      <c r="N67" s="1"/>
      <c r="O67" s="66">
        <f t="shared" si="5"/>
        <v>0</v>
      </c>
      <c r="P67" s="1"/>
      <c r="Q67" s="66">
        <f t="shared" si="6"/>
        <v>0</v>
      </c>
      <c r="R67" s="1"/>
      <c r="S67" s="66">
        <f t="shared" si="7"/>
        <v>0</v>
      </c>
      <c r="T67" s="1"/>
      <c r="U67" s="66">
        <f t="shared" si="8"/>
        <v>0</v>
      </c>
      <c r="V67" s="1"/>
      <c r="W67" s="66">
        <f t="shared" si="9"/>
        <v>0</v>
      </c>
      <c r="X67" s="1"/>
      <c r="Y67" s="66">
        <f t="shared" si="10"/>
        <v>0</v>
      </c>
      <c r="Z67" s="1"/>
      <c r="AA67" s="66">
        <f t="shared" si="11"/>
        <v>0</v>
      </c>
    </row>
    <row r="68" spans="1:138">
      <c r="A68" s="23"/>
      <c r="B68" s="98"/>
      <c r="C68" s="98"/>
      <c r="D68" s="98"/>
      <c r="E68" s="98"/>
    </row>
    <row r="70" spans="1:138" s="3" customFormat="1">
      <c r="A70" s="6"/>
      <c r="B70" s="6"/>
      <c r="C70" s="6"/>
      <c r="D70" s="6"/>
      <c r="E70" s="6"/>
      <c r="F70" s="347" t="s">
        <v>414</v>
      </c>
      <c r="G70" s="347"/>
      <c r="H70" s="347"/>
      <c r="I70" s="347"/>
      <c r="J70" s="347"/>
      <c r="K70" s="347"/>
      <c r="L70" s="347"/>
      <c r="M70" s="347"/>
      <c r="N70" s="347"/>
      <c r="O70" s="347"/>
      <c r="P70" s="347"/>
      <c r="Q70" s="347"/>
      <c r="R70" s="6"/>
      <c r="S70" s="201"/>
      <c r="U70" s="201"/>
      <c r="W70" s="201"/>
      <c r="Y70" s="201"/>
      <c r="AA70" s="201"/>
    </row>
    <row r="71" spans="1:138" s="26" customFormat="1" ht="30">
      <c r="A71" s="99"/>
      <c r="B71" s="24" t="s">
        <v>448</v>
      </c>
      <c r="C71" s="190" t="s">
        <v>624</v>
      </c>
      <c r="D71" s="190" t="s">
        <v>416</v>
      </c>
      <c r="E71" s="190" t="s">
        <v>416</v>
      </c>
      <c r="F71" s="24">
        <v>2004</v>
      </c>
      <c r="G71" s="279"/>
      <c r="H71" s="24">
        <v>2005</v>
      </c>
      <c r="I71" s="279">
        <v>2006</v>
      </c>
      <c r="J71" s="24">
        <v>2007</v>
      </c>
      <c r="K71" s="279">
        <v>2008</v>
      </c>
      <c r="L71" s="24">
        <v>2009</v>
      </c>
      <c r="M71" s="279">
        <v>2010</v>
      </c>
      <c r="N71" s="24">
        <v>2011</v>
      </c>
      <c r="O71" s="279">
        <v>2012</v>
      </c>
      <c r="P71" s="24">
        <v>2013</v>
      </c>
      <c r="Q71" s="279">
        <v>2014</v>
      </c>
      <c r="R71" s="24">
        <v>2015</v>
      </c>
      <c r="S71" s="280"/>
      <c r="T71" s="25"/>
      <c r="U71" s="280"/>
      <c r="V71" s="25"/>
      <c r="W71" s="280"/>
      <c r="X71" s="25"/>
      <c r="Y71" s="280"/>
      <c r="Z71" s="25"/>
      <c r="AA71" s="280"/>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c r="BY71" s="25"/>
      <c r="BZ71" s="25"/>
      <c r="CA71" s="25"/>
      <c r="CB71" s="25"/>
      <c r="CC71" s="25"/>
      <c r="CD71" s="25"/>
      <c r="CE71" s="25"/>
      <c r="CF71" s="25"/>
      <c r="CG71" s="25"/>
      <c r="CH71" s="25"/>
      <c r="CI71" s="25"/>
      <c r="CJ71" s="25"/>
      <c r="CK71" s="25"/>
      <c r="CL71" s="25"/>
      <c r="CM71" s="25"/>
      <c r="CN71" s="25"/>
      <c r="CO71" s="25"/>
      <c r="CP71" s="25"/>
      <c r="CQ71" s="25"/>
      <c r="CR71" s="25"/>
      <c r="CS71" s="25"/>
      <c r="CT71" s="25"/>
      <c r="CU71" s="25"/>
      <c r="CV71" s="25"/>
      <c r="CW71" s="25"/>
      <c r="CX71" s="25"/>
      <c r="CY71" s="25"/>
      <c r="CZ71" s="25"/>
      <c r="DA71" s="25"/>
      <c r="DB71" s="25"/>
      <c r="DC71" s="25"/>
      <c r="DD71" s="25"/>
      <c r="DE71" s="25"/>
      <c r="DF71" s="25"/>
      <c r="DG71" s="25"/>
      <c r="DH71" s="25"/>
      <c r="DI71" s="25"/>
      <c r="DJ71" s="25"/>
      <c r="DK71" s="25"/>
      <c r="DL71" s="25"/>
      <c r="DM71" s="25"/>
      <c r="DN71" s="25"/>
      <c r="DO71" s="25"/>
      <c r="DP71" s="25"/>
      <c r="DQ71" s="25"/>
      <c r="DR71" s="25"/>
      <c r="DS71" s="25"/>
      <c r="DT71" s="25"/>
      <c r="DU71" s="25"/>
      <c r="DV71" s="25"/>
      <c r="DW71" s="25"/>
      <c r="DX71" s="25"/>
      <c r="DY71" s="25"/>
      <c r="DZ71" s="25"/>
      <c r="EA71" s="25"/>
      <c r="EB71" s="25"/>
      <c r="EC71" s="25"/>
      <c r="ED71" s="25"/>
      <c r="EE71" s="25"/>
      <c r="EF71" s="25"/>
      <c r="EG71" s="25"/>
      <c r="EH71" s="25"/>
    </row>
    <row r="72" spans="1:138">
      <c r="A72" s="94">
        <v>1</v>
      </c>
      <c r="B72" s="95" t="s">
        <v>449</v>
      </c>
      <c r="C72" s="95"/>
      <c r="D72" s="95"/>
      <c r="E72" s="95"/>
      <c r="F72" s="1"/>
      <c r="G72" s="66"/>
      <c r="H72" s="1"/>
      <c r="I72" s="66"/>
      <c r="J72" s="1"/>
      <c r="K72" s="66"/>
      <c r="L72" s="1"/>
      <c r="M72" s="66"/>
      <c r="N72" s="1"/>
      <c r="O72" s="66"/>
      <c r="P72" s="1"/>
      <c r="Q72" s="66"/>
      <c r="R72" s="1"/>
    </row>
    <row r="73" spans="1:138">
      <c r="A73" s="94">
        <v>2</v>
      </c>
      <c r="B73" s="95" t="s">
        <v>450</v>
      </c>
      <c r="C73" s="95"/>
      <c r="D73" s="95"/>
      <c r="E73" s="95"/>
      <c r="F73" s="1"/>
      <c r="G73" s="66"/>
      <c r="H73" s="1"/>
      <c r="I73" s="66"/>
      <c r="J73" s="1"/>
      <c r="K73" s="66"/>
      <c r="L73" s="1"/>
      <c r="M73" s="66"/>
      <c r="N73" s="1"/>
      <c r="O73" s="66"/>
      <c r="P73" s="1"/>
      <c r="Q73" s="66"/>
      <c r="R73" s="1"/>
    </row>
    <row r="74" spans="1:138">
      <c r="A74" s="94">
        <v>3</v>
      </c>
      <c r="B74" s="95"/>
      <c r="C74" s="95"/>
      <c r="D74" s="95"/>
      <c r="E74" s="95"/>
      <c r="F74" s="1"/>
      <c r="G74" s="66"/>
      <c r="H74" s="1"/>
      <c r="I74" s="66"/>
      <c r="J74" s="1"/>
      <c r="K74" s="66"/>
      <c r="L74" s="1"/>
      <c r="M74" s="66"/>
      <c r="N74" s="1"/>
      <c r="O74" s="66"/>
      <c r="P74" s="1"/>
      <c r="Q74" s="66"/>
      <c r="R74" s="1"/>
    </row>
    <row r="75" spans="1:138">
      <c r="A75" s="94">
        <v>4</v>
      </c>
      <c r="B75" s="95"/>
      <c r="C75" s="95"/>
      <c r="D75" s="95"/>
      <c r="E75" s="95"/>
      <c r="F75" s="1"/>
      <c r="G75" s="66"/>
      <c r="H75" s="1"/>
      <c r="I75" s="66"/>
      <c r="J75" s="1"/>
      <c r="K75" s="66"/>
      <c r="L75" s="1"/>
      <c r="M75" s="66"/>
      <c r="N75" s="1"/>
      <c r="O75" s="66"/>
      <c r="P75" s="1"/>
      <c r="Q75" s="66"/>
      <c r="R75" s="1"/>
    </row>
    <row r="76" spans="1:138">
      <c r="A76" s="94">
        <v>5</v>
      </c>
      <c r="B76" s="95"/>
      <c r="C76" s="95"/>
      <c r="D76" s="95"/>
      <c r="E76" s="95"/>
      <c r="F76" s="1"/>
      <c r="G76" s="66"/>
      <c r="H76" s="1"/>
      <c r="I76" s="66"/>
      <c r="J76" s="1"/>
      <c r="K76" s="66"/>
      <c r="L76" s="1"/>
      <c r="M76" s="66"/>
      <c r="N76" s="1"/>
      <c r="O76" s="66"/>
      <c r="P76" s="1"/>
      <c r="Q76" s="66"/>
      <c r="R76" s="1"/>
    </row>
    <row r="77" spans="1:138">
      <c r="A77" s="94">
        <v>6</v>
      </c>
      <c r="B77" s="95"/>
      <c r="C77" s="95"/>
      <c r="D77" s="95"/>
      <c r="E77" s="95"/>
      <c r="F77" s="1"/>
      <c r="G77" s="66"/>
      <c r="H77" s="1"/>
      <c r="I77" s="66"/>
      <c r="J77" s="1"/>
      <c r="K77" s="66"/>
      <c r="L77" s="1"/>
      <c r="M77" s="66"/>
      <c r="N77" s="1"/>
      <c r="O77" s="66"/>
      <c r="P77" s="1"/>
      <c r="Q77" s="66"/>
      <c r="R77" s="1"/>
    </row>
    <row r="78" spans="1:138">
      <c r="A78" s="94">
        <v>7</v>
      </c>
      <c r="B78" s="95"/>
      <c r="C78" s="95"/>
      <c r="D78" s="95"/>
      <c r="E78" s="95"/>
      <c r="F78" s="1"/>
      <c r="G78" s="66"/>
      <c r="H78" s="1"/>
      <c r="I78" s="66"/>
      <c r="J78" s="1"/>
      <c r="K78" s="66"/>
      <c r="L78" s="1"/>
      <c r="M78" s="66"/>
      <c r="N78" s="1"/>
      <c r="O78" s="66"/>
      <c r="P78" s="1"/>
      <c r="Q78" s="66"/>
      <c r="R78" s="1"/>
    </row>
    <row r="79" spans="1:138">
      <c r="A79" s="94">
        <v>8</v>
      </c>
      <c r="B79" s="95"/>
      <c r="C79" s="95"/>
      <c r="D79" s="95"/>
      <c r="E79" s="95"/>
      <c r="F79" s="1"/>
      <c r="G79" s="66"/>
      <c r="H79" s="1"/>
      <c r="I79" s="66"/>
      <c r="J79" s="1"/>
      <c r="K79" s="66"/>
      <c r="L79" s="1"/>
      <c r="M79" s="66"/>
      <c r="N79" s="1"/>
      <c r="O79" s="66"/>
      <c r="P79" s="1"/>
      <c r="Q79" s="66"/>
      <c r="R79" s="1"/>
    </row>
    <row r="80" spans="1:138">
      <c r="A80" s="94">
        <v>9</v>
      </c>
      <c r="B80" s="95"/>
      <c r="C80" s="95"/>
      <c r="D80" s="95"/>
      <c r="E80" s="95"/>
      <c r="F80" s="1"/>
      <c r="G80" s="66"/>
      <c r="H80" s="1"/>
      <c r="I80" s="66"/>
      <c r="J80" s="1"/>
      <c r="K80" s="66"/>
      <c r="L80" s="1"/>
      <c r="M80" s="66"/>
      <c r="N80" s="1"/>
      <c r="O80" s="66"/>
      <c r="P80" s="1"/>
      <c r="Q80" s="66"/>
      <c r="R80" s="1"/>
    </row>
    <row r="81" spans="1:18">
      <c r="A81" s="1"/>
      <c r="B81" s="1"/>
      <c r="C81" s="1"/>
      <c r="D81" s="1"/>
      <c r="E81" s="1"/>
      <c r="F81" s="1"/>
      <c r="G81" s="66"/>
      <c r="H81" s="1"/>
      <c r="I81" s="66"/>
      <c r="J81" s="1"/>
      <c r="K81" s="66"/>
      <c r="L81" s="1"/>
      <c r="M81" s="66"/>
      <c r="N81" s="1"/>
      <c r="O81" s="66"/>
      <c r="P81" s="1"/>
      <c r="Q81" s="66"/>
      <c r="R81" s="1"/>
    </row>
  </sheetData>
  <sortState ref="B18:G66">
    <sortCondition ref="B17"/>
  </sortState>
  <mergeCells count="20">
    <mergeCell ref="T16:U16"/>
    <mergeCell ref="V16:W16"/>
    <mergeCell ref="X16:Y16"/>
    <mergeCell ref="Z16:AA16"/>
    <mergeCell ref="B1:I1"/>
    <mergeCell ref="F15:AA15"/>
    <mergeCell ref="R16:S16"/>
    <mergeCell ref="C4:H13"/>
    <mergeCell ref="F70:Q70"/>
    <mergeCell ref="A16:A17"/>
    <mergeCell ref="B16:B17"/>
    <mergeCell ref="C16:C17"/>
    <mergeCell ref="E16:E17"/>
    <mergeCell ref="F16:G16"/>
    <mergeCell ref="H16:I16"/>
    <mergeCell ref="J16:K16"/>
    <mergeCell ref="L16:M16"/>
    <mergeCell ref="N16:O16"/>
    <mergeCell ref="P16:Q16"/>
    <mergeCell ref="D16:D1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95"/>
  <sheetViews>
    <sheetView topLeftCell="A19" workbookViewId="0">
      <pane xSplit="4" ySplit="5" topLeftCell="E24" activePane="bottomRight" state="frozen"/>
      <selection activeCell="A19" sqref="A19"/>
      <selection pane="topRight" activeCell="E19" sqref="E19"/>
      <selection pane="bottomLeft" activeCell="A23" sqref="A23"/>
      <selection pane="bottomRight" activeCell="C28" sqref="C28"/>
    </sheetView>
  </sheetViews>
  <sheetFormatPr defaultRowHeight="15.75"/>
  <cols>
    <col min="1" max="1" width="8.85546875" customWidth="1"/>
    <col min="2" max="2" width="40.28515625" style="31" customWidth="1"/>
    <col min="3" max="3" width="11.28515625" style="84" customWidth="1"/>
    <col min="4" max="4" width="11.28515625" style="78" customWidth="1"/>
    <col min="5" max="13" width="8.85546875" style="78"/>
    <col min="14" max="14" width="13.140625" style="78" bestFit="1" customWidth="1"/>
    <col min="15" max="15" width="8.85546875" style="78"/>
    <col min="16" max="16" width="14.140625" style="78" bestFit="1" customWidth="1"/>
    <col min="17" max="17" width="8.85546875" style="78"/>
    <col min="18" max="18" width="14.140625" style="78" bestFit="1" customWidth="1"/>
    <col min="19" max="19" width="8.85546875" style="78"/>
    <col min="20" max="20" width="14.140625" style="78" bestFit="1" customWidth="1"/>
    <col min="21" max="21" width="15.28515625" style="78" customWidth="1"/>
    <col min="22" max="22" width="13" style="78" customWidth="1"/>
  </cols>
  <sheetData>
    <row r="1" spans="1:10" ht="15">
      <c r="B1" s="364" t="s">
        <v>93</v>
      </c>
      <c r="C1" s="364"/>
      <c r="D1" s="46"/>
    </row>
    <row r="2" spans="1:10" ht="15.6" customHeight="1">
      <c r="A2" s="23"/>
      <c r="B2" s="364"/>
      <c r="C2" s="365"/>
      <c r="D2" s="46"/>
      <c r="E2" s="33"/>
      <c r="F2" s="33"/>
      <c r="G2" s="33"/>
      <c r="H2" s="33"/>
      <c r="I2" s="33"/>
      <c r="J2" s="33"/>
    </row>
    <row r="3" spans="1:10">
      <c r="A3" s="23">
        <v>1</v>
      </c>
      <c r="B3" s="31" t="s">
        <v>94</v>
      </c>
      <c r="C3" s="84" t="s">
        <v>154</v>
      </c>
    </row>
    <row r="4" spans="1:10">
      <c r="A4" s="23">
        <v>2</v>
      </c>
      <c r="B4" s="31" t="s">
        <v>95</v>
      </c>
      <c r="C4" s="84" t="s">
        <v>154</v>
      </c>
    </row>
    <row r="5" spans="1:10">
      <c r="A5" s="23">
        <v>3</v>
      </c>
      <c r="B5" s="31" t="s">
        <v>96</v>
      </c>
    </row>
    <row r="6" spans="1:10">
      <c r="A6" s="23">
        <v>4</v>
      </c>
      <c r="B6" s="31" t="s">
        <v>104</v>
      </c>
    </row>
    <row r="7" spans="1:10">
      <c r="A7" s="23">
        <v>5</v>
      </c>
      <c r="B7" s="31" t="s">
        <v>105</v>
      </c>
    </row>
    <row r="8" spans="1:10">
      <c r="A8" s="23">
        <v>6</v>
      </c>
      <c r="B8" s="31" t="s">
        <v>106</v>
      </c>
    </row>
    <row r="9" spans="1:10">
      <c r="A9" s="23">
        <v>7</v>
      </c>
      <c r="B9" s="31" t="s">
        <v>107</v>
      </c>
    </row>
    <row r="10" spans="1:10">
      <c r="A10" s="23">
        <v>8</v>
      </c>
      <c r="B10" s="31" t="s">
        <v>108</v>
      </c>
    </row>
    <row r="11" spans="1:10">
      <c r="A11" s="23">
        <v>9</v>
      </c>
      <c r="B11" s="36" t="s">
        <v>111</v>
      </c>
    </row>
    <row r="12" spans="1:10">
      <c r="A12" s="23"/>
      <c r="B12" s="36"/>
    </row>
    <row r="14" spans="1:10" ht="15">
      <c r="A14" s="23"/>
      <c r="B14" s="361" t="s">
        <v>92</v>
      </c>
      <c r="C14" s="362"/>
      <c r="D14" s="362"/>
      <c r="E14" s="362"/>
      <c r="F14" s="362"/>
      <c r="G14" s="362"/>
      <c r="H14" s="362"/>
      <c r="I14" s="362"/>
      <c r="J14" s="363"/>
    </row>
    <row r="15" spans="1:10">
      <c r="A15" s="23">
        <v>1</v>
      </c>
      <c r="B15" s="31" t="s">
        <v>112</v>
      </c>
    </row>
    <row r="16" spans="1:10">
      <c r="A16" s="23">
        <v>2</v>
      </c>
      <c r="B16" s="37" t="s">
        <v>150</v>
      </c>
    </row>
    <row r="17" spans="1:22">
      <c r="A17" s="23">
        <v>3</v>
      </c>
      <c r="B17" s="31" t="s">
        <v>151</v>
      </c>
      <c r="C17" s="84" t="s">
        <v>153</v>
      </c>
    </row>
    <row r="18" spans="1:22">
      <c r="A18" s="23">
        <v>4</v>
      </c>
      <c r="B18" s="31" t="s">
        <v>152</v>
      </c>
      <c r="C18" s="84" t="s">
        <v>153</v>
      </c>
    </row>
    <row r="19" spans="1:22">
      <c r="A19" s="23">
        <v>5</v>
      </c>
      <c r="B19" s="369" t="s">
        <v>697</v>
      </c>
      <c r="C19" s="369"/>
      <c r="D19" s="369"/>
      <c r="E19" s="369"/>
      <c r="F19" s="369"/>
      <c r="G19" s="369"/>
      <c r="H19" s="369"/>
    </row>
    <row r="20" spans="1:22">
      <c r="A20" s="23"/>
    </row>
    <row r="21" spans="1:22">
      <c r="A21" s="23"/>
      <c r="B21" s="220" t="s">
        <v>641</v>
      </c>
      <c r="D21" s="366" t="s">
        <v>188</v>
      </c>
      <c r="E21" s="367"/>
      <c r="F21" s="367"/>
      <c r="G21" s="367"/>
      <c r="H21" s="367"/>
      <c r="I21" s="367"/>
      <c r="J21" s="367"/>
      <c r="K21" s="367"/>
      <c r="L21" s="367"/>
      <c r="M21" s="367"/>
    </row>
    <row r="22" spans="1:22" ht="14.45" customHeight="1">
      <c r="A22" s="23"/>
      <c r="B22" s="371" t="s">
        <v>98</v>
      </c>
      <c r="C22" s="373" t="s">
        <v>99</v>
      </c>
      <c r="D22" s="375" t="s">
        <v>672</v>
      </c>
      <c r="E22" s="368">
        <v>2004</v>
      </c>
      <c r="F22" s="368">
        <v>2005</v>
      </c>
      <c r="G22" s="368">
        <v>2006</v>
      </c>
      <c r="H22" s="368">
        <v>2007</v>
      </c>
      <c r="I22" s="368">
        <v>2008</v>
      </c>
      <c r="J22" s="368">
        <v>2009</v>
      </c>
      <c r="K22" s="368">
        <v>2010</v>
      </c>
      <c r="L22" s="368">
        <v>2011</v>
      </c>
      <c r="M22" s="340">
        <v>2012</v>
      </c>
      <c r="N22" s="342"/>
      <c r="O22" s="340">
        <v>2013</v>
      </c>
      <c r="P22" s="342"/>
      <c r="Q22" s="340">
        <v>2014</v>
      </c>
      <c r="R22" s="342"/>
      <c r="S22" s="340">
        <v>2015</v>
      </c>
      <c r="T22" s="342"/>
    </row>
    <row r="23" spans="1:22" s="68" customFormat="1" ht="60">
      <c r="B23" s="372"/>
      <c r="C23" s="374"/>
      <c r="D23" s="376"/>
      <c r="E23" s="368"/>
      <c r="F23" s="368"/>
      <c r="G23" s="368"/>
      <c r="H23" s="368"/>
      <c r="I23" s="368"/>
      <c r="J23" s="368"/>
      <c r="K23" s="368"/>
      <c r="L23" s="368"/>
      <c r="M23" s="221" t="s">
        <v>626</v>
      </c>
      <c r="N23" s="219" t="s">
        <v>609</v>
      </c>
      <c r="O23" s="221" t="s">
        <v>626</v>
      </c>
      <c r="P23" s="219" t="s">
        <v>609</v>
      </c>
      <c r="Q23" s="221" t="s">
        <v>626</v>
      </c>
      <c r="R23" s="219" t="s">
        <v>609</v>
      </c>
      <c r="S23" s="221" t="s">
        <v>626</v>
      </c>
      <c r="T23" s="219" t="s">
        <v>609</v>
      </c>
      <c r="U23" s="30" t="s">
        <v>642</v>
      </c>
      <c r="V23" s="30" t="s">
        <v>97</v>
      </c>
    </row>
    <row r="24" spans="1:22">
      <c r="B24" s="51" t="s">
        <v>100</v>
      </c>
      <c r="C24" s="79"/>
      <c r="D24" s="86"/>
      <c r="E24" s="87" t="s">
        <v>691</v>
      </c>
      <c r="F24" s="87" t="s">
        <v>484</v>
      </c>
      <c r="G24" s="87" t="s">
        <v>484</v>
      </c>
      <c r="H24" s="87" t="s">
        <v>484</v>
      </c>
      <c r="I24" s="87" t="s">
        <v>484</v>
      </c>
      <c r="J24" s="87" t="s">
        <v>484</v>
      </c>
      <c r="K24" s="87" t="s">
        <v>484</v>
      </c>
      <c r="L24" s="87" t="s">
        <v>484</v>
      </c>
      <c r="M24" s="7"/>
      <c r="N24" s="175"/>
      <c r="O24" s="7"/>
      <c r="P24" s="7"/>
      <c r="Q24" s="7"/>
      <c r="R24" s="7"/>
      <c r="S24" s="7"/>
      <c r="T24" s="7"/>
      <c r="U24" s="7"/>
      <c r="V24" s="86"/>
    </row>
    <row r="25" spans="1:22">
      <c r="B25" s="52" t="s">
        <v>169</v>
      </c>
      <c r="C25" s="79">
        <v>100</v>
      </c>
      <c r="D25" s="86">
        <v>58</v>
      </c>
      <c r="E25" s="87" t="s">
        <v>484</v>
      </c>
      <c r="F25" s="87" t="s">
        <v>484</v>
      </c>
      <c r="G25" s="87" t="s">
        <v>484</v>
      </c>
      <c r="H25" s="87" t="s">
        <v>484</v>
      </c>
      <c r="I25" s="87" t="s">
        <v>484</v>
      </c>
      <c r="J25" s="87" t="s">
        <v>484</v>
      </c>
      <c r="K25" s="87" t="s">
        <v>484</v>
      </c>
      <c r="L25" s="87" t="s">
        <v>484</v>
      </c>
      <c r="M25" s="7"/>
      <c r="N25" s="66">
        <f t="shared" ref="N25:N86" si="0">D25*M25</f>
        <v>0</v>
      </c>
      <c r="O25" s="7">
        <v>8</v>
      </c>
      <c r="P25" s="66">
        <f>D25*O25</f>
        <v>464</v>
      </c>
      <c r="Q25" s="7">
        <v>4</v>
      </c>
      <c r="R25" s="66">
        <f>D25*Q25</f>
        <v>232</v>
      </c>
      <c r="S25" s="7">
        <v>5</v>
      </c>
      <c r="T25" s="66">
        <f>D25*S25</f>
        <v>290</v>
      </c>
      <c r="U25" s="7"/>
      <c r="V25" s="86"/>
    </row>
    <row r="26" spans="1:22">
      <c r="B26" s="52" t="s">
        <v>170</v>
      </c>
      <c r="C26" s="79" t="s">
        <v>226</v>
      </c>
      <c r="D26" s="86">
        <v>116.66</v>
      </c>
      <c r="E26" s="87" t="s">
        <v>484</v>
      </c>
      <c r="F26" s="87" t="s">
        <v>484</v>
      </c>
      <c r="G26" s="87" t="s">
        <v>484</v>
      </c>
      <c r="H26" s="87" t="s">
        <v>484</v>
      </c>
      <c r="I26" s="87" t="s">
        <v>484</v>
      </c>
      <c r="J26" s="87" t="s">
        <v>484</v>
      </c>
      <c r="K26" s="87" t="s">
        <v>484</v>
      </c>
      <c r="L26" s="87" t="s">
        <v>484</v>
      </c>
      <c r="M26" s="7"/>
      <c r="N26" s="66">
        <f t="shared" si="0"/>
        <v>0</v>
      </c>
      <c r="O26" s="7"/>
      <c r="P26" s="66">
        <f t="shared" ref="P26:P87" si="1">D26*O26</f>
        <v>0</v>
      </c>
      <c r="Q26" s="7"/>
      <c r="R26" s="66">
        <f t="shared" ref="R26:R87" si="2">D26*Q26</f>
        <v>0</v>
      </c>
      <c r="S26" s="7">
        <v>150</v>
      </c>
      <c r="T26" s="66">
        <f t="shared" ref="T26:T87" si="3">D26*S26</f>
        <v>17499</v>
      </c>
      <c r="U26" s="7"/>
      <c r="V26" s="86"/>
    </row>
    <row r="27" spans="1:22">
      <c r="B27" s="51" t="s">
        <v>101</v>
      </c>
      <c r="C27" s="79"/>
      <c r="D27" s="86"/>
      <c r="E27" s="87" t="s">
        <v>484</v>
      </c>
      <c r="F27" s="87" t="s">
        <v>484</v>
      </c>
      <c r="G27" s="87" t="s">
        <v>484</v>
      </c>
      <c r="H27" s="87" t="s">
        <v>484</v>
      </c>
      <c r="I27" s="87" t="s">
        <v>484</v>
      </c>
      <c r="J27" s="87" t="s">
        <v>484</v>
      </c>
      <c r="K27" s="87" t="s">
        <v>484</v>
      </c>
      <c r="L27" s="87" t="s">
        <v>484</v>
      </c>
      <c r="M27" s="7"/>
      <c r="N27" s="66"/>
      <c r="O27" s="7"/>
      <c r="P27" s="66"/>
      <c r="Q27" s="7"/>
      <c r="R27" s="66">
        <f t="shared" si="2"/>
        <v>0</v>
      </c>
      <c r="S27" s="7"/>
      <c r="T27" s="66">
        <f t="shared" si="3"/>
        <v>0</v>
      </c>
      <c r="U27" s="7"/>
      <c r="V27" s="86"/>
    </row>
    <row r="28" spans="1:22">
      <c r="B28" s="52" t="s">
        <v>171</v>
      </c>
      <c r="C28" s="79" t="s">
        <v>227</v>
      </c>
      <c r="D28" s="86"/>
      <c r="E28" s="87" t="s">
        <v>484</v>
      </c>
      <c r="F28" s="87" t="s">
        <v>484</v>
      </c>
      <c r="G28" s="87" t="s">
        <v>484</v>
      </c>
      <c r="H28" s="87" t="s">
        <v>484</v>
      </c>
      <c r="I28" s="87" t="s">
        <v>484</v>
      </c>
      <c r="J28" s="87" t="s">
        <v>484</v>
      </c>
      <c r="K28" s="87" t="s">
        <v>484</v>
      </c>
      <c r="L28" s="87" t="s">
        <v>484</v>
      </c>
      <c r="M28" s="7"/>
      <c r="N28" s="66">
        <f t="shared" si="0"/>
        <v>0</v>
      </c>
      <c r="O28" s="7"/>
      <c r="P28" s="66">
        <f t="shared" si="1"/>
        <v>0</v>
      </c>
      <c r="Q28" s="7"/>
      <c r="R28" s="66">
        <f t="shared" si="2"/>
        <v>0</v>
      </c>
      <c r="S28" s="7"/>
      <c r="T28" s="66">
        <f t="shared" si="3"/>
        <v>0</v>
      </c>
      <c r="U28" s="7"/>
      <c r="V28" s="86"/>
    </row>
    <row r="29" spans="1:22">
      <c r="B29" s="52" t="s">
        <v>228</v>
      </c>
      <c r="C29" s="79"/>
      <c r="D29" s="86"/>
      <c r="E29" s="87" t="s">
        <v>484</v>
      </c>
      <c r="F29" s="87" t="s">
        <v>484</v>
      </c>
      <c r="G29" s="87" t="s">
        <v>484</v>
      </c>
      <c r="H29" s="87" t="s">
        <v>484</v>
      </c>
      <c r="I29" s="87" t="s">
        <v>484</v>
      </c>
      <c r="J29" s="87" t="s">
        <v>484</v>
      </c>
      <c r="K29" s="87" t="s">
        <v>484</v>
      </c>
      <c r="L29" s="87" t="s">
        <v>484</v>
      </c>
      <c r="M29" s="7"/>
      <c r="N29" s="66">
        <f t="shared" si="0"/>
        <v>0</v>
      </c>
      <c r="O29" s="7"/>
      <c r="P29" s="66">
        <f t="shared" si="1"/>
        <v>0</v>
      </c>
      <c r="Q29" s="7"/>
      <c r="R29" s="66">
        <f t="shared" si="2"/>
        <v>0</v>
      </c>
      <c r="S29" s="7">
        <v>400</v>
      </c>
      <c r="T29" s="66">
        <f t="shared" si="3"/>
        <v>0</v>
      </c>
      <c r="U29" s="7"/>
      <c r="V29" s="86"/>
    </row>
    <row r="30" spans="1:22">
      <c r="B30" s="51" t="s">
        <v>102</v>
      </c>
      <c r="C30" s="79"/>
      <c r="D30" s="86"/>
      <c r="E30" s="87" t="s">
        <v>484</v>
      </c>
      <c r="F30" s="87" t="s">
        <v>484</v>
      </c>
      <c r="G30" s="87" t="s">
        <v>484</v>
      </c>
      <c r="H30" s="87" t="s">
        <v>484</v>
      </c>
      <c r="I30" s="87" t="s">
        <v>484</v>
      </c>
      <c r="J30" s="87" t="s">
        <v>484</v>
      </c>
      <c r="K30" s="87" t="s">
        <v>484</v>
      </c>
      <c r="L30" s="87" t="s">
        <v>484</v>
      </c>
      <c r="M30" s="7"/>
      <c r="N30" s="66"/>
      <c r="O30" s="7"/>
      <c r="P30" s="66"/>
      <c r="Q30" s="7"/>
      <c r="R30" s="66"/>
      <c r="S30" s="7"/>
      <c r="T30" s="66"/>
      <c r="U30" s="7"/>
      <c r="V30" s="86"/>
    </row>
    <row r="31" spans="1:22">
      <c r="B31" s="52" t="s">
        <v>172</v>
      </c>
      <c r="C31" s="79">
        <v>20</v>
      </c>
      <c r="D31" s="86">
        <v>225</v>
      </c>
      <c r="E31" s="87" t="s">
        <v>484</v>
      </c>
      <c r="F31" s="87" t="s">
        <v>484</v>
      </c>
      <c r="G31" s="87" t="s">
        <v>484</v>
      </c>
      <c r="H31" s="87" t="s">
        <v>484</v>
      </c>
      <c r="I31" s="87" t="s">
        <v>484</v>
      </c>
      <c r="J31" s="87" t="s">
        <v>484</v>
      </c>
      <c r="K31" s="87" t="s">
        <v>484</v>
      </c>
      <c r="L31" s="87" t="s">
        <v>484</v>
      </c>
      <c r="M31" s="7">
        <v>100</v>
      </c>
      <c r="N31" s="66">
        <f>D31*M31</f>
        <v>22500</v>
      </c>
      <c r="O31" s="7">
        <v>1000</v>
      </c>
      <c r="P31" s="66">
        <f t="shared" si="1"/>
        <v>225000</v>
      </c>
      <c r="Q31" s="7">
        <v>40</v>
      </c>
      <c r="R31" s="66">
        <f t="shared" si="2"/>
        <v>9000</v>
      </c>
      <c r="S31" s="7">
        <v>40</v>
      </c>
      <c r="T31" s="66">
        <f t="shared" si="3"/>
        <v>9000</v>
      </c>
      <c r="U31" s="7"/>
      <c r="V31" s="86"/>
    </row>
    <row r="32" spans="1:22">
      <c r="B32" s="52" t="s">
        <v>229</v>
      </c>
      <c r="C32" s="79" t="s">
        <v>230</v>
      </c>
      <c r="D32" s="86">
        <v>207.07</v>
      </c>
      <c r="E32" s="87" t="s">
        <v>484</v>
      </c>
      <c r="F32" s="87" t="s">
        <v>484</v>
      </c>
      <c r="G32" s="87" t="s">
        <v>484</v>
      </c>
      <c r="H32" s="87" t="s">
        <v>484</v>
      </c>
      <c r="I32" s="87" t="s">
        <v>484</v>
      </c>
      <c r="J32" s="87" t="s">
        <v>484</v>
      </c>
      <c r="K32" s="87" t="s">
        <v>484</v>
      </c>
      <c r="L32" s="87" t="s">
        <v>484</v>
      </c>
      <c r="M32" s="7"/>
      <c r="N32" s="66">
        <f t="shared" si="0"/>
        <v>0</v>
      </c>
      <c r="O32" s="7"/>
      <c r="P32" s="66">
        <f t="shared" si="1"/>
        <v>0</v>
      </c>
      <c r="Q32" s="7">
        <v>35</v>
      </c>
      <c r="R32" s="66">
        <f t="shared" si="2"/>
        <v>7247.45</v>
      </c>
      <c r="S32" s="7"/>
      <c r="T32" s="66">
        <f t="shared" si="3"/>
        <v>0</v>
      </c>
      <c r="U32" s="7"/>
      <c r="V32" s="86"/>
    </row>
    <row r="33" spans="2:22">
      <c r="B33" s="52" t="s">
        <v>231</v>
      </c>
      <c r="C33" s="79" t="s">
        <v>232</v>
      </c>
      <c r="D33" s="86">
        <v>14.85</v>
      </c>
      <c r="E33" s="87" t="s">
        <v>484</v>
      </c>
      <c r="F33" s="87" t="s">
        <v>484</v>
      </c>
      <c r="G33" s="87" t="s">
        <v>484</v>
      </c>
      <c r="H33" s="87" t="s">
        <v>484</v>
      </c>
      <c r="I33" s="87" t="s">
        <v>484</v>
      </c>
      <c r="J33" s="87" t="s">
        <v>484</v>
      </c>
      <c r="K33" s="87" t="s">
        <v>484</v>
      </c>
      <c r="L33" s="87" t="s">
        <v>484</v>
      </c>
      <c r="M33" s="7">
        <v>4500</v>
      </c>
      <c r="N33" s="66">
        <f t="shared" si="0"/>
        <v>66825</v>
      </c>
      <c r="O33" s="7">
        <v>11450</v>
      </c>
      <c r="P33" s="66">
        <f t="shared" si="1"/>
        <v>170032.5</v>
      </c>
      <c r="Q33" s="7">
        <v>5500</v>
      </c>
      <c r="R33" s="66">
        <f t="shared" si="2"/>
        <v>81675</v>
      </c>
      <c r="S33" s="7">
        <v>3200</v>
      </c>
      <c r="T33" s="66">
        <f t="shared" si="3"/>
        <v>47520</v>
      </c>
      <c r="U33" s="7"/>
      <c r="V33" s="86"/>
    </row>
    <row r="34" spans="2:22">
      <c r="B34" s="52" t="s">
        <v>233</v>
      </c>
      <c r="C34" s="79" t="s">
        <v>232</v>
      </c>
      <c r="D34" s="86">
        <v>16.2</v>
      </c>
      <c r="E34" s="87" t="s">
        <v>484</v>
      </c>
      <c r="F34" s="87" t="s">
        <v>484</v>
      </c>
      <c r="G34" s="87" t="s">
        <v>484</v>
      </c>
      <c r="H34" s="87" t="s">
        <v>484</v>
      </c>
      <c r="I34" s="87" t="s">
        <v>484</v>
      </c>
      <c r="J34" s="87" t="s">
        <v>484</v>
      </c>
      <c r="K34" s="87" t="s">
        <v>484</v>
      </c>
      <c r="L34" s="87" t="s">
        <v>484</v>
      </c>
      <c r="M34" s="7">
        <v>5400</v>
      </c>
      <c r="N34" s="66">
        <f t="shared" si="0"/>
        <v>87480</v>
      </c>
      <c r="O34" s="7">
        <v>21400</v>
      </c>
      <c r="P34" s="66">
        <f t="shared" si="1"/>
        <v>346680</v>
      </c>
      <c r="Q34" s="7">
        <v>20000</v>
      </c>
      <c r="R34" s="66">
        <f t="shared" si="2"/>
        <v>324000</v>
      </c>
      <c r="S34" s="7">
        <v>26800</v>
      </c>
      <c r="T34" s="66">
        <f t="shared" si="3"/>
        <v>434160</v>
      </c>
      <c r="U34" s="7"/>
      <c r="V34" s="86"/>
    </row>
    <row r="35" spans="2:22">
      <c r="B35" s="52" t="s">
        <v>234</v>
      </c>
      <c r="C35" s="79" t="s">
        <v>232</v>
      </c>
      <c r="D35" s="86">
        <v>21</v>
      </c>
      <c r="E35" s="87" t="s">
        <v>484</v>
      </c>
      <c r="F35" s="87" t="s">
        <v>484</v>
      </c>
      <c r="G35" s="87" t="s">
        <v>484</v>
      </c>
      <c r="H35" s="87" t="s">
        <v>484</v>
      </c>
      <c r="I35" s="87" t="s">
        <v>484</v>
      </c>
      <c r="J35" s="87" t="s">
        <v>484</v>
      </c>
      <c r="K35" s="87" t="s">
        <v>484</v>
      </c>
      <c r="L35" s="87" t="s">
        <v>484</v>
      </c>
      <c r="M35" s="7"/>
      <c r="N35" s="66">
        <f t="shared" si="0"/>
        <v>0</v>
      </c>
      <c r="O35" s="7"/>
      <c r="P35" s="66">
        <f t="shared" si="1"/>
        <v>0</v>
      </c>
      <c r="Q35" s="7">
        <v>10100</v>
      </c>
      <c r="R35" s="66">
        <f t="shared" si="2"/>
        <v>212100</v>
      </c>
      <c r="S35" s="7">
        <v>1200</v>
      </c>
      <c r="T35" s="66">
        <f t="shared" si="3"/>
        <v>25200</v>
      </c>
      <c r="U35" s="7"/>
      <c r="V35" s="86"/>
    </row>
    <row r="36" spans="2:22">
      <c r="B36" s="52" t="s">
        <v>235</v>
      </c>
      <c r="C36" s="79">
        <v>100</v>
      </c>
      <c r="D36" s="86">
        <v>2.2000000000000002</v>
      </c>
      <c r="E36" s="87" t="s">
        <v>484</v>
      </c>
      <c r="F36" s="87" t="s">
        <v>484</v>
      </c>
      <c r="G36" s="87" t="s">
        <v>484</v>
      </c>
      <c r="H36" s="87" t="s">
        <v>484</v>
      </c>
      <c r="I36" s="87" t="s">
        <v>484</v>
      </c>
      <c r="J36" s="87" t="s">
        <v>484</v>
      </c>
      <c r="K36" s="87" t="s">
        <v>484</v>
      </c>
      <c r="L36" s="87" t="s">
        <v>484</v>
      </c>
      <c r="M36" s="7">
        <v>400</v>
      </c>
      <c r="N36" s="66">
        <f t="shared" si="0"/>
        <v>880.00000000000011</v>
      </c>
      <c r="O36" s="7">
        <v>3100</v>
      </c>
      <c r="P36" s="66">
        <f t="shared" si="1"/>
        <v>6820.0000000000009</v>
      </c>
      <c r="Q36" s="7">
        <v>2600</v>
      </c>
      <c r="R36" s="66">
        <f t="shared" si="2"/>
        <v>5720.0000000000009</v>
      </c>
      <c r="S36" s="7"/>
      <c r="T36" s="66">
        <f t="shared" si="3"/>
        <v>0</v>
      </c>
      <c r="U36" s="7"/>
      <c r="V36" s="86"/>
    </row>
    <row r="37" spans="2:22">
      <c r="B37" s="52" t="s">
        <v>236</v>
      </c>
      <c r="C37" s="79">
        <v>100</v>
      </c>
      <c r="D37" s="86">
        <v>2</v>
      </c>
      <c r="E37" s="87" t="s">
        <v>484</v>
      </c>
      <c r="F37" s="87" t="s">
        <v>484</v>
      </c>
      <c r="G37" s="87" t="s">
        <v>484</v>
      </c>
      <c r="H37" s="87" t="s">
        <v>484</v>
      </c>
      <c r="I37" s="87" t="s">
        <v>484</v>
      </c>
      <c r="J37" s="87" t="s">
        <v>484</v>
      </c>
      <c r="K37" s="87" t="s">
        <v>484</v>
      </c>
      <c r="L37" s="87" t="s">
        <v>484</v>
      </c>
      <c r="M37" s="7">
        <v>3000</v>
      </c>
      <c r="N37" s="66">
        <f t="shared" si="0"/>
        <v>6000</v>
      </c>
      <c r="O37" s="7">
        <v>6100</v>
      </c>
      <c r="P37" s="66">
        <f t="shared" si="1"/>
        <v>12200</v>
      </c>
      <c r="Q37" s="7">
        <v>8500</v>
      </c>
      <c r="R37" s="66">
        <f t="shared" si="2"/>
        <v>17000</v>
      </c>
      <c r="S37" s="7">
        <v>5000</v>
      </c>
      <c r="T37" s="66">
        <f t="shared" si="3"/>
        <v>10000</v>
      </c>
      <c r="U37" s="7"/>
      <c r="V37" s="86"/>
    </row>
    <row r="38" spans="2:22">
      <c r="B38" s="52" t="s">
        <v>237</v>
      </c>
      <c r="C38" s="79">
        <v>100</v>
      </c>
      <c r="D38" s="86">
        <v>2.8</v>
      </c>
      <c r="E38" s="87" t="s">
        <v>484</v>
      </c>
      <c r="F38" s="87" t="s">
        <v>484</v>
      </c>
      <c r="G38" s="87" t="s">
        <v>484</v>
      </c>
      <c r="H38" s="87" t="s">
        <v>484</v>
      </c>
      <c r="I38" s="87" t="s">
        <v>484</v>
      </c>
      <c r="J38" s="87" t="s">
        <v>484</v>
      </c>
      <c r="K38" s="87" t="s">
        <v>484</v>
      </c>
      <c r="L38" s="87" t="s">
        <v>484</v>
      </c>
      <c r="M38" s="7">
        <v>400</v>
      </c>
      <c r="N38" s="66">
        <f t="shared" si="0"/>
        <v>1120</v>
      </c>
      <c r="O38" s="7">
        <v>2500</v>
      </c>
      <c r="P38" s="66">
        <f t="shared" si="1"/>
        <v>7000</v>
      </c>
      <c r="Q38" s="7">
        <v>1800</v>
      </c>
      <c r="R38" s="66">
        <f t="shared" si="2"/>
        <v>5040</v>
      </c>
      <c r="S38" s="7">
        <v>2300</v>
      </c>
      <c r="T38" s="66">
        <f t="shared" si="3"/>
        <v>6440</v>
      </c>
      <c r="U38" s="7"/>
      <c r="V38" s="86"/>
    </row>
    <row r="39" spans="2:22">
      <c r="B39" s="52" t="s">
        <v>238</v>
      </c>
      <c r="C39" s="79">
        <v>48</v>
      </c>
      <c r="D39" s="86">
        <v>25</v>
      </c>
      <c r="E39" s="87" t="s">
        <v>484</v>
      </c>
      <c r="F39" s="87" t="s">
        <v>484</v>
      </c>
      <c r="G39" s="87" t="s">
        <v>484</v>
      </c>
      <c r="H39" s="87" t="s">
        <v>484</v>
      </c>
      <c r="I39" s="87" t="s">
        <v>484</v>
      </c>
      <c r="J39" s="87" t="s">
        <v>484</v>
      </c>
      <c r="K39" s="87" t="s">
        <v>484</v>
      </c>
      <c r="L39" s="87" t="s">
        <v>484</v>
      </c>
      <c r="M39" s="7">
        <v>2352</v>
      </c>
      <c r="N39" s="66">
        <f t="shared" si="0"/>
        <v>58800</v>
      </c>
      <c r="O39" s="7">
        <v>12072</v>
      </c>
      <c r="P39" s="66">
        <f t="shared" si="1"/>
        <v>301800</v>
      </c>
      <c r="Q39" s="7">
        <v>11760</v>
      </c>
      <c r="R39" s="66">
        <f t="shared" si="2"/>
        <v>294000</v>
      </c>
      <c r="S39" s="7">
        <v>12912</v>
      </c>
      <c r="T39" s="66">
        <f t="shared" si="3"/>
        <v>322800</v>
      </c>
      <c r="U39" s="7"/>
      <c r="V39" s="86"/>
    </row>
    <row r="40" spans="2:22">
      <c r="B40" s="52" t="s">
        <v>239</v>
      </c>
      <c r="C40" s="79">
        <v>100</v>
      </c>
      <c r="D40" s="86">
        <v>3.8</v>
      </c>
      <c r="E40" s="87" t="s">
        <v>484</v>
      </c>
      <c r="F40" s="87" t="s">
        <v>484</v>
      </c>
      <c r="G40" s="87" t="s">
        <v>484</v>
      </c>
      <c r="H40" s="87" t="s">
        <v>484</v>
      </c>
      <c r="I40" s="87" t="s">
        <v>484</v>
      </c>
      <c r="J40" s="87" t="s">
        <v>484</v>
      </c>
      <c r="K40" s="87" t="s">
        <v>484</v>
      </c>
      <c r="L40" s="87" t="s">
        <v>484</v>
      </c>
      <c r="M40" s="7">
        <v>400</v>
      </c>
      <c r="N40" s="66">
        <f t="shared" si="0"/>
        <v>1520</v>
      </c>
      <c r="O40" s="7">
        <v>500</v>
      </c>
      <c r="P40" s="66">
        <f t="shared" si="1"/>
        <v>1900</v>
      </c>
      <c r="Q40" s="7">
        <v>1200</v>
      </c>
      <c r="R40" s="66">
        <f t="shared" si="2"/>
        <v>4560</v>
      </c>
      <c r="S40" s="7">
        <v>200</v>
      </c>
      <c r="T40" s="66">
        <f t="shared" si="3"/>
        <v>760</v>
      </c>
      <c r="U40" s="7"/>
      <c r="V40" s="86"/>
    </row>
    <row r="41" spans="2:22">
      <c r="B41" s="52" t="s">
        <v>240</v>
      </c>
      <c r="C41" s="79">
        <v>100</v>
      </c>
      <c r="D41" s="86">
        <v>4.5</v>
      </c>
      <c r="E41" s="87" t="s">
        <v>484</v>
      </c>
      <c r="F41" s="87" t="s">
        <v>484</v>
      </c>
      <c r="G41" s="87" t="s">
        <v>484</v>
      </c>
      <c r="H41" s="87" t="s">
        <v>484</v>
      </c>
      <c r="I41" s="87" t="s">
        <v>484</v>
      </c>
      <c r="J41" s="87" t="s">
        <v>484</v>
      </c>
      <c r="K41" s="87" t="s">
        <v>484</v>
      </c>
      <c r="L41" s="87" t="s">
        <v>484</v>
      </c>
      <c r="M41" s="7">
        <v>800</v>
      </c>
      <c r="N41" s="66">
        <f t="shared" si="0"/>
        <v>3600</v>
      </c>
      <c r="O41" s="7">
        <v>2900</v>
      </c>
      <c r="P41" s="66">
        <f t="shared" si="1"/>
        <v>13050</v>
      </c>
      <c r="Q41" s="7">
        <v>2700</v>
      </c>
      <c r="R41" s="66">
        <f t="shared" si="2"/>
        <v>12150</v>
      </c>
      <c r="S41" s="7">
        <v>2000</v>
      </c>
      <c r="T41" s="66">
        <f t="shared" si="3"/>
        <v>9000</v>
      </c>
      <c r="U41" s="7"/>
      <c r="V41" s="86"/>
    </row>
    <row r="42" spans="2:22">
      <c r="B42" s="52" t="s">
        <v>241</v>
      </c>
      <c r="C42" s="79">
        <v>100</v>
      </c>
      <c r="D42" s="86">
        <v>4</v>
      </c>
      <c r="E42" s="87" t="s">
        <v>484</v>
      </c>
      <c r="F42" s="87" t="s">
        <v>484</v>
      </c>
      <c r="G42" s="87" t="s">
        <v>484</v>
      </c>
      <c r="H42" s="87" t="s">
        <v>484</v>
      </c>
      <c r="I42" s="87" t="s">
        <v>484</v>
      </c>
      <c r="J42" s="87" t="s">
        <v>484</v>
      </c>
      <c r="K42" s="87" t="s">
        <v>484</v>
      </c>
      <c r="L42" s="87" t="s">
        <v>484</v>
      </c>
      <c r="M42" s="7"/>
      <c r="N42" s="66">
        <f t="shared" si="0"/>
        <v>0</v>
      </c>
      <c r="O42" s="7">
        <v>600</v>
      </c>
      <c r="P42" s="66">
        <f t="shared" si="1"/>
        <v>2400</v>
      </c>
      <c r="Q42" s="7">
        <v>200</v>
      </c>
      <c r="R42" s="66">
        <f t="shared" si="2"/>
        <v>800</v>
      </c>
      <c r="S42" s="7"/>
      <c r="T42" s="66">
        <f t="shared" si="3"/>
        <v>0</v>
      </c>
      <c r="U42" s="7"/>
      <c r="V42" s="86"/>
    </row>
    <row r="43" spans="2:22">
      <c r="B43" s="32" t="s">
        <v>103</v>
      </c>
      <c r="C43" s="79">
        <v>100</v>
      </c>
      <c r="D43" s="86">
        <v>3</v>
      </c>
      <c r="E43" s="87" t="s">
        <v>484</v>
      </c>
      <c r="F43" s="87" t="s">
        <v>484</v>
      </c>
      <c r="G43" s="87" t="s">
        <v>484</v>
      </c>
      <c r="H43" s="87" t="s">
        <v>484</v>
      </c>
      <c r="I43" s="87" t="s">
        <v>484</v>
      </c>
      <c r="J43" s="87" t="s">
        <v>484</v>
      </c>
      <c r="K43" s="87" t="s">
        <v>484</v>
      </c>
      <c r="L43" s="87" t="s">
        <v>484</v>
      </c>
      <c r="M43" s="7">
        <v>10500</v>
      </c>
      <c r="N43" s="66">
        <f t="shared" si="0"/>
        <v>31500</v>
      </c>
      <c r="O43" s="7">
        <v>14200</v>
      </c>
      <c r="P43" s="66">
        <f t="shared" si="1"/>
        <v>42600</v>
      </c>
      <c r="Q43" s="7">
        <v>30000</v>
      </c>
      <c r="R43" s="66">
        <f t="shared" si="2"/>
        <v>90000</v>
      </c>
      <c r="S43" s="7">
        <v>15000</v>
      </c>
      <c r="T43" s="66">
        <f t="shared" si="3"/>
        <v>45000</v>
      </c>
      <c r="U43" s="7"/>
      <c r="V43" s="86"/>
    </row>
    <row r="44" spans="2:22">
      <c r="B44" s="32" t="s">
        <v>242</v>
      </c>
      <c r="C44" s="79" t="s">
        <v>243</v>
      </c>
      <c r="D44" s="86">
        <v>800</v>
      </c>
      <c r="E44" s="87" t="s">
        <v>484</v>
      </c>
      <c r="F44" s="87" t="s">
        <v>484</v>
      </c>
      <c r="G44" s="87" t="s">
        <v>484</v>
      </c>
      <c r="H44" s="87" t="s">
        <v>484</v>
      </c>
      <c r="I44" s="87" t="s">
        <v>484</v>
      </c>
      <c r="J44" s="87" t="s">
        <v>484</v>
      </c>
      <c r="K44" s="87" t="s">
        <v>484</v>
      </c>
      <c r="L44" s="87" t="s">
        <v>484</v>
      </c>
      <c r="M44" s="7"/>
      <c r="N44" s="66">
        <f t="shared" si="0"/>
        <v>0</v>
      </c>
      <c r="O44" s="7"/>
      <c r="P44" s="66">
        <f t="shared" si="1"/>
        <v>0</v>
      </c>
      <c r="Q44" s="7">
        <v>10</v>
      </c>
      <c r="R44" s="66">
        <f t="shared" si="2"/>
        <v>8000</v>
      </c>
      <c r="S44" s="7"/>
      <c r="T44" s="66">
        <f t="shared" si="3"/>
        <v>0</v>
      </c>
      <c r="U44" s="7"/>
      <c r="V44" s="86"/>
    </row>
    <row r="45" spans="2:22">
      <c r="B45" s="32" t="s">
        <v>244</v>
      </c>
      <c r="C45" s="79" t="s">
        <v>230</v>
      </c>
      <c r="D45" s="86">
        <v>80</v>
      </c>
      <c r="E45" s="87" t="s">
        <v>484</v>
      </c>
      <c r="F45" s="87" t="s">
        <v>484</v>
      </c>
      <c r="G45" s="87" t="s">
        <v>484</v>
      </c>
      <c r="H45" s="87" t="s">
        <v>484</v>
      </c>
      <c r="I45" s="87" t="s">
        <v>484</v>
      </c>
      <c r="J45" s="87" t="s">
        <v>484</v>
      </c>
      <c r="K45" s="87" t="s">
        <v>484</v>
      </c>
      <c r="L45" s="87" t="s">
        <v>484</v>
      </c>
      <c r="M45" s="7"/>
      <c r="N45" s="66">
        <f t="shared" si="0"/>
        <v>0</v>
      </c>
      <c r="O45" s="7"/>
      <c r="P45" s="66">
        <f t="shared" si="1"/>
        <v>0</v>
      </c>
      <c r="Q45" s="7">
        <v>198</v>
      </c>
      <c r="R45" s="66">
        <f t="shared" si="2"/>
        <v>15840</v>
      </c>
      <c r="S45" s="7"/>
      <c r="T45" s="66">
        <f t="shared" si="3"/>
        <v>0</v>
      </c>
      <c r="U45" s="7"/>
      <c r="V45" s="86"/>
    </row>
    <row r="46" spans="2:22" ht="31.5">
      <c r="B46" s="35" t="s">
        <v>109</v>
      </c>
      <c r="C46" s="79"/>
      <c r="D46" s="86"/>
      <c r="E46" s="87" t="s">
        <v>484</v>
      </c>
      <c r="F46" s="87" t="s">
        <v>484</v>
      </c>
      <c r="G46" s="87" t="s">
        <v>484</v>
      </c>
      <c r="H46" s="87" t="s">
        <v>484</v>
      </c>
      <c r="I46" s="87" t="s">
        <v>484</v>
      </c>
      <c r="J46" s="87" t="s">
        <v>484</v>
      </c>
      <c r="K46" s="87" t="s">
        <v>484</v>
      </c>
      <c r="L46" s="87" t="s">
        <v>484</v>
      </c>
      <c r="M46" s="7"/>
      <c r="N46" s="66"/>
      <c r="O46" s="7"/>
      <c r="P46" s="66"/>
      <c r="Q46" s="7"/>
      <c r="R46" s="66"/>
      <c r="S46" s="7"/>
      <c r="T46" s="66"/>
      <c r="U46" s="7"/>
      <c r="V46" s="86"/>
    </row>
    <row r="47" spans="2:22">
      <c r="B47" s="34" t="s">
        <v>110</v>
      </c>
      <c r="C47" s="79"/>
      <c r="D47" s="86"/>
      <c r="E47" s="87" t="s">
        <v>484</v>
      </c>
      <c r="F47" s="87" t="s">
        <v>484</v>
      </c>
      <c r="G47" s="87" t="s">
        <v>484</v>
      </c>
      <c r="H47" s="87" t="s">
        <v>484</v>
      </c>
      <c r="I47" s="87" t="s">
        <v>484</v>
      </c>
      <c r="J47" s="87" t="s">
        <v>484</v>
      </c>
      <c r="K47" s="87" t="s">
        <v>484</v>
      </c>
      <c r="L47" s="87" t="s">
        <v>484</v>
      </c>
      <c r="M47" s="7"/>
      <c r="N47" s="66"/>
      <c r="O47" s="7"/>
      <c r="P47" s="66"/>
      <c r="Q47" s="7"/>
      <c r="R47" s="66"/>
      <c r="S47" s="7"/>
      <c r="T47" s="66"/>
      <c r="U47" s="7"/>
      <c r="V47" s="86"/>
    </row>
    <row r="48" spans="2:22">
      <c r="B48" s="34" t="s">
        <v>138</v>
      </c>
      <c r="C48" s="83"/>
      <c r="D48" s="80"/>
      <c r="E48" s="87" t="s">
        <v>484</v>
      </c>
      <c r="F48" s="87" t="s">
        <v>484</v>
      </c>
      <c r="G48" s="87" t="s">
        <v>484</v>
      </c>
      <c r="H48" s="87" t="s">
        <v>484</v>
      </c>
      <c r="I48" s="87" t="s">
        <v>484</v>
      </c>
      <c r="J48" s="87" t="s">
        <v>484</v>
      </c>
      <c r="K48" s="87" t="s">
        <v>484</v>
      </c>
      <c r="L48" s="87" t="s">
        <v>484</v>
      </c>
      <c r="M48" s="39"/>
      <c r="N48" s="66"/>
      <c r="O48" s="39"/>
      <c r="P48" s="66"/>
      <c r="Q48" s="39"/>
      <c r="R48" s="66"/>
      <c r="S48" s="39"/>
      <c r="T48" s="66"/>
      <c r="U48" s="39"/>
      <c r="V48" s="88"/>
    </row>
    <row r="49" spans="2:22" ht="25.5">
      <c r="B49" s="40" t="s">
        <v>139</v>
      </c>
      <c r="C49" s="81" t="s">
        <v>140</v>
      </c>
      <c r="D49" s="81"/>
      <c r="E49" s="87" t="s">
        <v>484</v>
      </c>
      <c r="F49" s="87" t="s">
        <v>484</v>
      </c>
      <c r="G49" s="87" t="s">
        <v>484</v>
      </c>
      <c r="H49" s="87" t="s">
        <v>484</v>
      </c>
      <c r="I49" s="87" t="s">
        <v>484</v>
      </c>
      <c r="J49" s="87" t="s">
        <v>484</v>
      </c>
      <c r="K49" s="87" t="s">
        <v>484</v>
      </c>
      <c r="L49" s="87" t="s">
        <v>484</v>
      </c>
      <c r="M49" s="7">
        <v>116</v>
      </c>
      <c r="N49" s="66">
        <f t="shared" si="0"/>
        <v>0</v>
      </c>
      <c r="O49" s="7">
        <v>238</v>
      </c>
      <c r="P49" s="66">
        <f t="shared" si="1"/>
        <v>0</v>
      </c>
      <c r="Q49" s="7">
        <v>173</v>
      </c>
      <c r="R49" s="66">
        <f t="shared" si="2"/>
        <v>0</v>
      </c>
      <c r="S49" s="7">
        <v>85</v>
      </c>
      <c r="T49" s="66">
        <f t="shared" si="3"/>
        <v>0</v>
      </c>
      <c r="U49" s="7"/>
      <c r="V49" s="86"/>
    </row>
    <row r="50" spans="2:22" ht="15">
      <c r="B50" s="40" t="s">
        <v>141</v>
      </c>
      <c r="C50" s="81" t="s">
        <v>142</v>
      </c>
      <c r="D50" s="81"/>
      <c r="E50" s="87" t="s">
        <v>484</v>
      </c>
      <c r="F50" s="87" t="s">
        <v>484</v>
      </c>
      <c r="G50" s="87" t="s">
        <v>484</v>
      </c>
      <c r="H50" s="87" t="s">
        <v>484</v>
      </c>
      <c r="I50" s="87" t="s">
        <v>484</v>
      </c>
      <c r="J50" s="87" t="s">
        <v>484</v>
      </c>
      <c r="K50" s="87" t="s">
        <v>484</v>
      </c>
      <c r="L50" s="87" t="s">
        <v>484</v>
      </c>
      <c r="M50" s="7"/>
      <c r="N50" s="66">
        <f t="shared" si="0"/>
        <v>0</v>
      </c>
      <c r="O50" s="7">
        <v>9</v>
      </c>
      <c r="P50" s="66">
        <f t="shared" si="1"/>
        <v>0</v>
      </c>
      <c r="Q50" s="7">
        <v>8</v>
      </c>
      <c r="R50" s="66">
        <f t="shared" si="2"/>
        <v>0</v>
      </c>
      <c r="S50" s="7"/>
      <c r="T50" s="66">
        <f t="shared" si="3"/>
        <v>0</v>
      </c>
      <c r="U50" s="7"/>
      <c r="V50" s="86"/>
    </row>
    <row r="51" spans="2:22" ht="15">
      <c r="B51" s="40" t="s">
        <v>143</v>
      </c>
      <c r="C51" s="81" t="s">
        <v>144</v>
      </c>
      <c r="D51" s="81"/>
      <c r="E51" s="87" t="s">
        <v>484</v>
      </c>
      <c r="F51" s="87" t="s">
        <v>484</v>
      </c>
      <c r="G51" s="87" t="s">
        <v>484</v>
      </c>
      <c r="H51" s="87" t="s">
        <v>484</v>
      </c>
      <c r="I51" s="87" t="s">
        <v>484</v>
      </c>
      <c r="J51" s="87" t="s">
        <v>484</v>
      </c>
      <c r="K51" s="87" t="s">
        <v>484</v>
      </c>
      <c r="L51" s="87" t="s">
        <v>484</v>
      </c>
      <c r="M51" s="7">
        <v>1</v>
      </c>
      <c r="N51" s="66">
        <f t="shared" si="0"/>
        <v>0</v>
      </c>
      <c r="O51" s="7">
        <v>6</v>
      </c>
      <c r="P51" s="66">
        <f t="shared" si="1"/>
        <v>0</v>
      </c>
      <c r="Q51" s="7">
        <v>4</v>
      </c>
      <c r="R51" s="66">
        <f t="shared" si="2"/>
        <v>0</v>
      </c>
      <c r="S51" s="7">
        <v>1</v>
      </c>
      <c r="T51" s="66">
        <f t="shared" si="3"/>
        <v>0</v>
      </c>
      <c r="U51" s="7"/>
      <c r="V51" s="86"/>
    </row>
    <row r="52" spans="2:22" ht="15">
      <c r="B52" s="40" t="s">
        <v>145</v>
      </c>
      <c r="C52" s="81" t="s">
        <v>144</v>
      </c>
      <c r="D52" s="81"/>
      <c r="E52" s="87" t="s">
        <v>484</v>
      </c>
      <c r="F52" s="87" t="s">
        <v>484</v>
      </c>
      <c r="G52" s="87" t="s">
        <v>484</v>
      </c>
      <c r="H52" s="87" t="s">
        <v>484</v>
      </c>
      <c r="I52" s="87" t="s">
        <v>484</v>
      </c>
      <c r="J52" s="87" t="s">
        <v>484</v>
      </c>
      <c r="K52" s="87" t="s">
        <v>484</v>
      </c>
      <c r="L52" s="87" t="s">
        <v>484</v>
      </c>
      <c r="M52" s="7"/>
      <c r="N52" s="66">
        <f t="shared" si="0"/>
        <v>0</v>
      </c>
      <c r="O52" s="7">
        <v>2</v>
      </c>
      <c r="P52" s="66">
        <f t="shared" si="1"/>
        <v>0</v>
      </c>
      <c r="Q52" s="7">
        <v>7</v>
      </c>
      <c r="R52" s="66">
        <f t="shared" si="2"/>
        <v>0</v>
      </c>
      <c r="S52" s="7">
        <v>3</v>
      </c>
      <c r="T52" s="66">
        <f t="shared" si="3"/>
        <v>0</v>
      </c>
      <c r="U52" s="7"/>
      <c r="V52" s="86"/>
    </row>
    <row r="53" spans="2:22" ht="15">
      <c r="B53" s="40" t="s">
        <v>146</v>
      </c>
      <c r="C53" s="81" t="s">
        <v>147</v>
      </c>
      <c r="D53" s="81">
        <v>0.01</v>
      </c>
      <c r="E53" s="87" t="s">
        <v>484</v>
      </c>
      <c r="F53" s="87" t="s">
        <v>484</v>
      </c>
      <c r="G53" s="87" t="s">
        <v>484</v>
      </c>
      <c r="H53" s="87" t="s">
        <v>484</v>
      </c>
      <c r="I53" s="87" t="s">
        <v>484</v>
      </c>
      <c r="J53" s="87" t="s">
        <v>484</v>
      </c>
      <c r="K53" s="87" t="s">
        <v>484</v>
      </c>
      <c r="L53" s="87" t="s">
        <v>484</v>
      </c>
      <c r="M53" s="7">
        <v>6</v>
      </c>
      <c r="N53" s="66">
        <f t="shared" si="0"/>
        <v>0.06</v>
      </c>
      <c r="O53" s="7">
        <v>11</v>
      </c>
      <c r="P53" s="66">
        <f t="shared" si="1"/>
        <v>0.11</v>
      </c>
      <c r="Q53" s="7">
        <v>17</v>
      </c>
      <c r="R53" s="66">
        <f t="shared" si="2"/>
        <v>0.17</v>
      </c>
      <c r="S53" s="7">
        <v>17</v>
      </c>
      <c r="T53" s="66">
        <f t="shared" si="3"/>
        <v>0.17</v>
      </c>
      <c r="U53" s="7"/>
      <c r="V53" s="7"/>
    </row>
    <row r="54" spans="2:22" ht="25.5">
      <c r="B54" s="40" t="s">
        <v>148</v>
      </c>
      <c r="C54" s="81" t="s">
        <v>149</v>
      </c>
      <c r="D54" s="81">
        <v>0.01</v>
      </c>
      <c r="E54" s="87" t="s">
        <v>484</v>
      </c>
      <c r="F54" s="87" t="s">
        <v>484</v>
      </c>
      <c r="G54" s="87" t="s">
        <v>484</v>
      </c>
      <c r="H54" s="87" t="s">
        <v>484</v>
      </c>
      <c r="I54" s="87" t="s">
        <v>484</v>
      </c>
      <c r="J54" s="87" t="s">
        <v>484</v>
      </c>
      <c r="K54" s="87" t="s">
        <v>484</v>
      </c>
      <c r="L54" s="87" t="s">
        <v>484</v>
      </c>
      <c r="M54" s="7">
        <v>1</v>
      </c>
      <c r="N54" s="66">
        <f t="shared" si="0"/>
        <v>0.01</v>
      </c>
      <c r="O54" s="7">
        <v>2</v>
      </c>
      <c r="P54" s="66">
        <f t="shared" si="1"/>
        <v>0.02</v>
      </c>
      <c r="Q54" s="7">
        <v>4</v>
      </c>
      <c r="R54" s="66">
        <f t="shared" si="2"/>
        <v>0.04</v>
      </c>
      <c r="S54" s="7">
        <v>1</v>
      </c>
      <c r="T54" s="66">
        <f t="shared" si="3"/>
        <v>0.01</v>
      </c>
      <c r="U54" s="7"/>
      <c r="V54" s="7"/>
    </row>
    <row r="55" spans="2:22" ht="15">
      <c r="B55" s="40" t="s">
        <v>245</v>
      </c>
      <c r="C55" s="81"/>
      <c r="D55" s="81">
        <v>0.01</v>
      </c>
      <c r="E55" s="87" t="s">
        <v>484</v>
      </c>
      <c r="F55" s="87" t="s">
        <v>484</v>
      </c>
      <c r="G55" s="87" t="s">
        <v>484</v>
      </c>
      <c r="H55" s="87" t="s">
        <v>484</v>
      </c>
      <c r="I55" s="87" t="s">
        <v>484</v>
      </c>
      <c r="J55" s="87" t="s">
        <v>484</v>
      </c>
      <c r="K55" s="87" t="s">
        <v>484</v>
      </c>
      <c r="L55" s="87" t="s">
        <v>484</v>
      </c>
      <c r="M55" s="7">
        <v>2</v>
      </c>
      <c r="N55" s="66">
        <f t="shared" si="0"/>
        <v>0.02</v>
      </c>
      <c r="O55" s="7">
        <v>6</v>
      </c>
      <c r="P55" s="66">
        <f t="shared" si="1"/>
        <v>0.06</v>
      </c>
      <c r="Q55" s="7">
        <v>5</v>
      </c>
      <c r="R55" s="66">
        <f t="shared" si="2"/>
        <v>0.05</v>
      </c>
      <c r="S55" s="7">
        <v>6</v>
      </c>
      <c r="T55" s="66">
        <f t="shared" si="3"/>
        <v>0.06</v>
      </c>
      <c r="U55" s="7"/>
      <c r="V55" s="7"/>
    </row>
    <row r="56" spans="2:22" ht="15">
      <c r="B56" s="41" t="s">
        <v>246</v>
      </c>
      <c r="C56" s="81"/>
      <c r="D56" s="82">
        <v>0.1</v>
      </c>
      <c r="E56" s="87" t="s">
        <v>484</v>
      </c>
      <c r="F56" s="87" t="s">
        <v>484</v>
      </c>
      <c r="G56" s="87" t="s">
        <v>484</v>
      </c>
      <c r="H56" s="87" t="s">
        <v>484</v>
      </c>
      <c r="I56" s="87" t="s">
        <v>484</v>
      </c>
      <c r="J56" s="87" t="s">
        <v>484</v>
      </c>
      <c r="K56" s="87" t="s">
        <v>484</v>
      </c>
      <c r="L56" s="87" t="s">
        <v>484</v>
      </c>
      <c r="M56" s="7">
        <v>2</v>
      </c>
      <c r="N56" s="66">
        <f t="shared" si="0"/>
        <v>0.2</v>
      </c>
      <c r="O56" s="7">
        <v>6</v>
      </c>
      <c r="P56" s="66">
        <f t="shared" si="1"/>
        <v>0.60000000000000009</v>
      </c>
      <c r="Q56" s="7">
        <v>5</v>
      </c>
      <c r="R56" s="66">
        <f t="shared" si="2"/>
        <v>0.5</v>
      </c>
      <c r="S56" s="7">
        <v>6</v>
      </c>
      <c r="T56" s="66">
        <f t="shared" si="3"/>
        <v>0.60000000000000009</v>
      </c>
      <c r="U56" s="7"/>
      <c r="V56" s="7"/>
    </row>
    <row r="57" spans="2:22">
      <c r="B57" s="38" t="s">
        <v>168</v>
      </c>
      <c r="C57" s="85"/>
      <c r="D57" s="7"/>
      <c r="E57" s="87" t="s">
        <v>484</v>
      </c>
      <c r="F57" s="87" t="s">
        <v>484</v>
      </c>
      <c r="G57" s="87" t="s">
        <v>484</v>
      </c>
      <c r="H57" s="87" t="s">
        <v>484</v>
      </c>
      <c r="I57" s="87" t="s">
        <v>484</v>
      </c>
      <c r="J57" s="87" t="s">
        <v>484</v>
      </c>
      <c r="K57" s="87" t="s">
        <v>484</v>
      </c>
      <c r="L57" s="87" t="s">
        <v>484</v>
      </c>
      <c r="M57" s="7"/>
      <c r="N57" s="66"/>
      <c r="O57" s="7"/>
      <c r="P57" s="66"/>
      <c r="Q57" s="7"/>
      <c r="R57" s="66"/>
      <c r="S57" s="7"/>
      <c r="T57" s="66"/>
      <c r="U57" s="7"/>
      <c r="V57" s="7"/>
    </row>
    <row r="58" spans="2:22">
      <c r="B58" s="42" t="s">
        <v>155</v>
      </c>
      <c r="C58" s="85" t="s">
        <v>167</v>
      </c>
      <c r="D58" s="7">
        <v>480</v>
      </c>
      <c r="E58" s="87" t="s">
        <v>484</v>
      </c>
      <c r="F58" s="87" t="s">
        <v>484</v>
      </c>
      <c r="G58" s="87" t="s">
        <v>484</v>
      </c>
      <c r="H58" s="87" t="s">
        <v>484</v>
      </c>
      <c r="I58" s="87" t="s">
        <v>484</v>
      </c>
      <c r="J58" s="87" t="s">
        <v>484</v>
      </c>
      <c r="K58" s="87" t="s">
        <v>484</v>
      </c>
      <c r="L58" s="87" t="s">
        <v>484</v>
      </c>
      <c r="M58" s="7">
        <v>2</v>
      </c>
      <c r="N58" s="66">
        <f t="shared" si="0"/>
        <v>960</v>
      </c>
      <c r="O58" s="7">
        <v>4</v>
      </c>
      <c r="P58" s="66">
        <f t="shared" si="1"/>
        <v>1920</v>
      </c>
      <c r="Q58" s="7">
        <v>12</v>
      </c>
      <c r="R58" s="66">
        <f t="shared" si="2"/>
        <v>5760</v>
      </c>
      <c r="S58" s="7">
        <v>9</v>
      </c>
      <c r="T58" s="66">
        <f t="shared" si="3"/>
        <v>4320</v>
      </c>
      <c r="U58" s="7"/>
      <c r="V58" s="7"/>
    </row>
    <row r="59" spans="2:22">
      <c r="B59" s="38" t="s">
        <v>173</v>
      </c>
      <c r="C59" s="85"/>
      <c r="D59" s="7"/>
      <c r="E59" s="87" t="s">
        <v>484</v>
      </c>
      <c r="F59" s="87" t="s">
        <v>484</v>
      </c>
      <c r="G59" s="87" t="s">
        <v>484</v>
      </c>
      <c r="H59" s="87" t="s">
        <v>484</v>
      </c>
      <c r="I59" s="87" t="s">
        <v>484</v>
      </c>
      <c r="J59" s="87" t="s">
        <v>484</v>
      </c>
      <c r="K59" s="87" t="s">
        <v>484</v>
      </c>
      <c r="L59" s="87" t="s">
        <v>484</v>
      </c>
      <c r="M59" s="7"/>
      <c r="N59" s="66"/>
      <c r="O59" s="7"/>
      <c r="P59" s="66"/>
      <c r="Q59" s="7"/>
      <c r="R59" s="66"/>
      <c r="S59" s="7"/>
      <c r="T59" s="66"/>
      <c r="U59" s="7"/>
      <c r="V59" s="7"/>
    </row>
    <row r="60" spans="2:22">
      <c r="B60" s="42" t="s">
        <v>247</v>
      </c>
      <c r="C60" s="85" t="s">
        <v>248</v>
      </c>
      <c r="D60" s="7">
        <v>68.44</v>
      </c>
      <c r="E60" s="87" t="s">
        <v>484</v>
      </c>
      <c r="F60" s="87" t="s">
        <v>484</v>
      </c>
      <c r="G60" s="87" t="s">
        <v>484</v>
      </c>
      <c r="H60" s="87" t="s">
        <v>484</v>
      </c>
      <c r="I60" s="87" t="s">
        <v>484</v>
      </c>
      <c r="J60" s="87" t="s">
        <v>484</v>
      </c>
      <c r="K60" s="87" t="s">
        <v>484</v>
      </c>
      <c r="L60" s="87" t="s">
        <v>484</v>
      </c>
      <c r="M60" s="7">
        <v>9</v>
      </c>
      <c r="N60" s="66">
        <f t="shared" si="0"/>
        <v>615.96</v>
      </c>
      <c r="O60" s="7">
        <v>117</v>
      </c>
      <c r="P60" s="66">
        <f t="shared" si="1"/>
        <v>8007.48</v>
      </c>
      <c r="Q60" s="7">
        <v>188</v>
      </c>
      <c r="R60" s="66">
        <f t="shared" si="2"/>
        <v>12866.72</v>
      </c>
      <c r="S60" s="7">
        <v>4200</v>
      </c>
      <c r="T60" s="66">
        <f t="shared" si="3"/>
        <v>287448</v>
      </c>
      <c r="U60" s="7"/>
      <c r="V60" s="7"/>
    </row>
    <row r="61" spans="2:22">
      <c r="B61" s="42" t="s">
        <v>249</v>
      </c>
      <c r="C61" s="85">
        <v>1</v>
      </c>
      <c r="D61" s="7">
        <v>5568</v>
      </c>
      <c r="E61" s="87" t="s">
        <v>484</v>
      </c>
      <c r="F61" s="87" t="s">
        <v>484</v>
      </c>
      <c r="G61" s="87" t="s">
        <v>484</v>
      </c>
      <c r="H61" s="87" t="s">
        <v>484</v>
      </c>
      <c r="I61" s="87" t="s">
        <v>484</v>
      </c>
      <c r="J61" s="87" t="s">
        <v>484</v>
      </c>
      <c r="K61" s="87" t="s">
        <v>484</v>
      </c>
      <c r="L61" s="87" t="s">
        <v>484</v>
      </c>
      <c r="M61" s="7"/>
      <c r="N61" s="66">
        <f t="shared" si="0"/>
        <v>0</v>
      </c>
      <c r="O61" s="7">
        <v>3</v>
      </c>
      <c r="P61" s="66">
        <f t="shared" si="1"/>
        <v>16704</v>
      </c>
      <c r="Q61" s="7">
        <v>6</v>
      </c>
      <c r="R61" s="66">
        <f t="shared" si="2"/>
        <v>33408</v>
      </c>
      <c r="S61" s="7">
        <v>8</v>
      </c>
      <c r="T61" s="66">
        <f t="shared" si="3"/>
        <v>44544</v>
      </c>
      <c r="U61" s="7"/>
      <c r="V61" s="7"/>
    </row>
    <row r="62" spans="2:22">
      <c r="B62" s="42" t="s">
        <v>250</v>
      </c>
      <c r="C62" s="85">
        <v>1</v>
      </c>
      <c r="D62" s="7">
        <v>5568</v>
      </c>
      <c r="E62" s="87" t="s">
        <v>484</v>
      </c>
      <c r="F62" s="87" t="s">
        <v>484</v>
      </c>
      <c r="G62" s="87" t="s">
        <v>484</v>
      </c>
      <c r="H62" s="87" t="s">
        <v>484</v>
      </c>
      <c r="I62" s="87" t="s">
        <v>484</v>
      </c>
      <c r="J62" s="87" t="s">
        <v>484</v>
      </c>
      <c r="K62" s="87" t="s">
        <v>484</v>
      </c>
      <c r="L62" s="87" t="s">
        <v>484</v>
      </c>
      <c r="M62" s="7"/>
      <c r="N62" s="66">
        <f t="shared" si="0"/>
        <v>0</v>
      </c>
      <c r="O62" s="7">
        <v>4</v>
      </c>
      <c r="P62" s="66">
        <f t="shared" si="1"/>
        <v>22272</v>
      </c>
      <c r="Q62" s="7">
        <v>5</v>
      </c>
      <c r="R62" s="66">
        <f t="shared" si="2"/>
        <v>27840</v>
      </c>
      <c r="S62" s="7">
        <v>7</v>
      </c>
      <c r="T62" s="66">
        <f t="shared" si="3"/>
        <v>38976</v>
      </c>
      <c r="U62" s="7"/>
      <c r="V62" s="7"/>
    </row>
    <row r="63" spans="2:22">
      <c r="B63" s="42" t="s">
        <v>251</v>
      </c>
      <c r="C63" s="85">
        <v>1</v>
      </c>
      <c r="D63" s="7">
        <v>5568</v>
      </c>
      <c r="E63" s="87" t="s">
        <v>484</v>
      </c>
      <c r="F63" s="87" t="s">
        <v>484</v>
      </c>
      <c r="G63" s="87" t="s">
        <v>484</v>
      </c>
      <c r="H63" s="87" t="s">
        <v>484</v>
      </c>
      <c r="I63" s="87" t="s">
        <v>484</v>
      </c>
      <c r="J63" s="87" t="s">
        <v>484</v>
      </c>
      <c r="K63" s="87" t="s">
        <v>484</v>
      </c>
      <c r="L63" s="87" t="s">
        <v>484</v>
      </c>
      <c r="M63" s="7"/>
      <c r="N63" s="66">
        <f t="shared" si="0"/>
        <v>0</v>
      </c>
      <c r="O63" s="7">
        <v>4</v>
      </c>
      <c r="P63" s="66">
        <f t="shared" si="1"/>
        <v>22272</v>
      </c>
      <c r="Q63" s="7">
        <v>7</v>
      </c>
      <c r="R63" s="66">
        <f t="shared" si="2"/>
        <v>38976</v>
      </c>
      <c r="S63" s="7">
        <v>9</v>
      </c>
      <c r="T63" s="66">
        <f t="shared" si="3"/>
        <v>50112</v>
      </c>
      <c r="U63" s="7"/>
      <c r="V63" s="7"/>
    </row>
    <row r="64" spans="2:22">
      <c r="B64" s="42" t="s">
        <v>252</v>
      </c>
      <c r="C64" s="85">
        <v>100</v>
      </c>
      <c r="D64" s="7">
        <v>5500</v>
      </c>
      <c r="E64" s="87" t="s">
        <v>484</v>
      </c>
      <c r="F64" s="87" t="s">
        <v>484</v>
      </c>
      <c r="G64" s="87" t="s">
        <v>484</v>
      </c>
      <c r="H64" s="87" t="s">
        <v>484</v>
      </c>
      <c r="I64" s="87" t="s">
        <v>484</v>
      </c>
      <c r="J64" s="87" t="s">
        <v>484</v>
      </c>
      <c r="K64" s="87" t="s">
        <v>484</v>
      </c>
      <c r="L64" s="87" t="s">
        <v>484</v>
      </c>
      <c r="M64" s="7"/>
      <c r="N64" s="66">
        <f t="shared" si="0"/>
        <v>0</v>
      </c>
      <c r="O64" s="7">
        <v>46</v>
      </c>
      <c r="P64" s="66">
        <f t="shared" si="1"/>
        <v>253000</v>
      </c>
      <c r="Q64" s="7">
        <v>15</v>
      </c>
      <c r="R64" s="66">
        <f t="shared" si="2"/>
        <v>82500</v>
      </c>
      <c r="S64" s="7"/>
      <c r="T64" s="66">
        <f t="shared" si="3"/>
        <v>0</v>
      </c>
      <c r="U64" s="7"/>
      <c r="V64" s="7"/>
    </row>
    <row r="65" spans="2:22">
      <c r="B65" s="42" t="s">
        <v>253</v>
      </c>
      <c r="C65" s="85">
        <v>1</v>
      </c>
      <c r="D65" s="7">
        <v>6459</v>
      </c>
      <c r="E65" s="87" t="s">
        <v>484</v>
      </c>
      <c r="F65" s="87" t="s">
        <v>484</v>
      </c>
      <c r="G65" s="87" t="s">
        <v>484</v>
      </c>
      <c r="H65" s="87" t="s">
        <v>484</v>
      </c>
      <c r="I65" s="87" t="s">
        <v>484</v>
      </c>
      <c r="J65" s="87" t="s">
        <v>484</v>
      </c>
      <c r="K65" s="87" t="s">
        <v>484</v>
      </c>
      <c r="L65" s="87" t="s">
        <v>484</v>
      </c>
      <c r="M65" s="7"/>
      <c r="N65" s="66">
        <f t="shared" si="0"/>
        <v>0</v>
      </c>
      <c r="O65" s="7">
        <v>2</v>
      </c>
      <c r="P65" s="66">
        <f t="shared" si="1"/>
        <v>12918</v>
      </c>
      <c r="Q65" s="7"/>
      <c r="R65" s="66">
        <f t="shared" si="2"/>
        <v>0</v>
      </c>
      <c r="S65" s="7"/>
      <c r="T65" s="66">
        <f t="shared" si="3"/>
        <v>0</v>
      </c>
      <c r="U65" s="7"/>
      <c r="V65" s="7"/>
    </row>
    <row r="66" spans="2:22">
      <c r="B66" s="76" t="s">
        <v>254</v>
      </c>
      <c r="C66" s="85"/>
      <c r="D66" s="7"/>
      <c r="E66" s="87" t="s">
        <v>484</v>
      </c>
      <c r="F66" s="87" t="s">
        <v>484</v>
      </c>
      <c r="G66" s="87" t="s">
        <v>484</v>
      </c>
      <c r="H66" s="87" t="s">
        <v>484</v>
      </c>
      <c r="I66" s="87" t="s">
        <v>484</v>
      </c>
      <c r="J66" s="87" t="s">
        <v>484</v>
      </c>
      <c r="K66" s="87" t="s">
        <v>484</v>
      </c>
      <c r="L66" s="87" t="s">
        <v>484</v>
      </c>
      <c r="M66" s="7"/>
      <c r="N66" s="66"/>
      <c r="O66" s="7"/>
      <c r="P66" s="66"/>
      <c r="Q66" s="7"/>
      <c r="R66" s="66"/>
      <c r="S66" s="7"/>
      <c r="T66" s="66"/>
      <c r="U66" s="7"/>
      <c r="V66" s="7"/>
    </row>
    <row r="67" spans="2:22">
      <c r="B67" s="42" t="s">
        <v>255</v>
      </c>
      <c r="C67" s="85" t="s">
        <v>256</v>
      </c>
      <c r="D67" s="7">
        <v>18560</v>
      </c>
      <c r="E67" s="87" t="s">
        <v>484</v>
      </c>
      <c r="F67" s="87" t="s">
        <v>484</v>
      </c>
      <c r="G67" s="87" t="s">
        <v>484</v>
      </c>
      <c r="H67" s="87" t="s">
        <v>484</v>
      </c>
      <c r="I67" s="87" t="s">
        <v>484</v>
      </c>
      <c r="J67" s="87" t="s">
        <v>484</v>
      </c>
      <c r="K67" s="87" t="s">
        <v>484</v>
      </c>
      <c r="L67" s="87" t="s">
        <v>484</v>
      </c>
      <c r="M67" s="7">
        <v>9</v>
      </c>
      <c r="N67" s="66">
        <f t="shared" si="0"/>
        <v>167040</v>
      </c>
      <c r="O67" s="7">
        <v>8</v>
      </c>
      <c r="P67" s="66">
        <f t="shared" si="1"/>
        <v>148480</v>
      </c>
      <c r="Q67" s="7"/>
      <c r="R67" s="66">
        <f t="shared" si="2"/>
        <v>0</v>
      </c>
      <c r="S67" s="7"/>
      <c r="T67" s="66">
        <f t="shared" si="3"/>
        <v>0</v>
      </c>
      <c r="U67" s="7"/>
      <c r="V67" s="7"/>
    </row>
    <row r="68" spans="2:22">
      <c r="B68" s="42" t="s">
        <v>257</v>
      </c>
      <c r="C68" s="85" t="s">
        <v>258</v>
      </c>
      <c r="D68" s="7"/>
      <c r="E68" s="87" t="s">
        <v>484</v>
      </c>
      <c r="F68" s="87" t="s">
        <v>484</v>
      </c>
      <c r="G68" s="87" t="s">
        <v>484</v>
      </c>
      <c r="H68" s="87" t="s">
        <v>484</v>
      </c>
      <c r="I68" s="87" t="s">
        <v>484</v>
      </c>
      <c r="J68" s="87" t="s">
        <v>484</v>
      </c>
      <c r="K68" s="87" t="s">
        <v>484</v>
      </c>
      <c r="L68" s="87" t="s">
        <v>484</v>
      </c>
      <c r="M68" s="7">
        <v>1</v>
      </c>
      <c r="N68" s="66">
        <f t="shared" si="0"/>
        <v>0</v>
      </c>
      <c r="O68" s="7">
        <v>3</v>
      </c>
      <c r="P68" s="66">
        <f t="shared" si="1"/>
        <v>0</v>
      </c>
      <c r="Q68" s="7"/>
      <c r="R68" s="66">
        <f t="shared" si="2"/>
        <v>0</v>
      </c>
      <c r="S68" s="7"/>
      <c r="T68" s="66">
        <f t="shared" si="3"/>
        <v>0</v>
      </c>
      <c r="U68" s="7"/>
      <c r="V68" s="7"/>
    </row>
    <row r="69" spans="2:22">
      <c r="B69" s="42" t="s">
        <v>259</v>
      </c>
      <c r="C69" s="85" t="s">
        <v>260</v>
      </c>
      <c r="D69" s="7"/>
      <c r="E69" s="87" t="s">
        <v>484</v>
      </c>
      <c r="F69" s="87" t="s">
        <v>484</v>
      </c>
      <c r="G69" s="87" t="s">
        <v>484</v>
      </c>
      <c r="H69" s="87" t="s">
        <v>484</v>
      </c>
      <c r="I69" s="87" t="s">
        <v>484</v>
      </c>
      <c r="J69" s="87" t="s">
        <v>484</v>
      </c>
      <c r="K69" s="87" t="s">
        <v>484</v>
      </c>
      <c r="L69" s="87" t="s">
        <v>484</v>
      </c>
      <c r="M69" s="7"/>
      <c r="N69" s="66">
        <f t="shared" si="0"/>
        <v>0</v>
      </c>
      <c r="O69" s="7">
        <v>5</v>
      </c>
      <c r="P69" s="66">
        <f t="shared" si="1"/>
        <v>0</v>
      </c>
      <c r="Q69" s="7"/>
      <c r="R69" s="66">
        <f t="shared" si="2"/>
        <v>0</v>
      </c>
      <c r="S69" s="7"/>
      <c r="T69" s="66">
        <f t="shared" si="3"/>
        <v>0</v>
      </c>
      <c r="U69" s="7"/>
      <c r="V69" s="7"/>
    </row>
    <row r="70" spans="2:22">
      <c r="B70" s="38" t="s">
        <v>174</v>
      </c>
      <c r="C70" s="85"/>
      <c r="D70" s="7"/>
      <c r="E70" s="87" t="s">
        <v>484</v>
      </c>
      <c r="F70" s="87" t="s">
        <v>484</v>
      </c>
      <c r="G70" s="87" t="s">
        <v>484</v>
      </c>
      <c r="H70" s="87" t="s">
        <v>484</v>
      </c>
      <c r="I70" s="87" t="s">
        <v>484</v>
      </c>
      <c r="J70" s="87" t="s">
        <v>484</v>
      </c>
      <c r="K70" s="87" t="s">
        <v>484</v>
      </c>
      <c r="L70" s="87" t="s">
        <v>484</v>
      </c>
      <c r="M70" s="7"/>
      <c r="N70" s="66"/>
      <c r="O70" s="7"/>
      <c r="P70" s="66"/>
      <c r="Q70" s="7"/>
      <c r="R70" s="66"/>
      <c r="S70" s="7"/>
      <c r="T70" s="66"/>
      <c r="U70" s="7"/>
      <c r="V70" s="7"/>
    </row>
    <row r="71" spans="2:22">
      <c r="B71" s="42" t="s">
        <v>261</v>
      </c>
      <c r="C71" s="85" t="s">
        <v>256</v>
      </c>
      <c r="D71" s="7">
        <v>18560</v>
      </c>
      <c r="E71" s="87" t="s">
        <v>484</v>
      </c>
      <c r="F71" s="87" t="s">
        <v>484</v>
      </c>
      <c r="G71" s="87" t="s">
        <v>484</v>
      </c>
      <c r="H71" s="87" t="s">
        <v>484</v>
      </c>
      <c r="I71" s="87" t="s">
        <v>484</v>
      </c>
      <c r="J71" s="87" t="s">
        <v>484</v>
      </c>
      <c r="K71" s="87" t="s">
        <v>484</v>
      </c>
      <c r="L71" s="87" t="s">
        <v>484</v>
      </c>
      <c r="M71" s="7">
        <v>9</v>
      </c>
      <c r="N71" s="66">
        <f t="shared" si="0"/>
        <v>167040</v>
      </c>
      <c r="O71" s="7">
        <v>62</v>
      </c>
      <c r="P71" s="66">
        <f t="shared" si="1"/>
        <v>1150720</v>
      </c>
      <c r="Q71" s="7">
        <v>62</v>
      </c>
      <c r="R71" s="66">
        <f t="shared" si="2"/>
        <v>1150720</v>
      </c>
      <c r="S71" s="7">
        <v>63</v>
      </c>
      <c r="T71" s="66">
        <f t="shared" si="3"/>
        <v>1169280</v>
      </c>
      <c r="U71" s="7"/>
      <c r="V71" s="7"/>
    </row>
    <row r="72" spans="2:22">
      <c r="B72" s="42" t="s">
        <v>262</v>
      </c>
      <c r="C72" s="85" t="s">
        <v>263</v>
      </c>
      <c r="D72" s="7">
        <v>18560</v>
      </c>
      <c r="E72" s="87" t="s">
        <v>484</v>
      </c>
      <c r="F72" s="87" t="s">
        <v>484</v>
      </c>
      <c r="G72" s="87" t="s">
        <v>484</v>
      </c>
      <c r="H72" s="87" t="s">
        <v>484</v>
      </c>
      <c r="I72" s="87" t="s">
        <v>484</v>
      </c>
      <c r="J72" s="87" t="s">
        <v>484</v>
      </c>
      <c r="K72" s="87" t="s">
        <v>484</v>
      </c>
      <c r="L72" s="87" t="s">
        <v>484</v>
      </c>
      <c r="M72" s="7">
        <v>8</v>
      </c>
      <c r="N72" s="66">
        <f t="shared" si="0"/>
        <v>148480</v>
      </c>
      <c r="O72" s="7">
        <v>35</v>
      </c>
      <c r="P72" s="66">
        <f t="shared" si="1"/>
        <v>649600</v>
      </c>
      <c r="Q72" s="7">
        <v>48</v>
      </c>
      <c r="R72" s="66">
        <f t="shared" si="2"/>
        <v>890880</v>
      </c>
      <c r="S72" s="7">
        <v>44</v>
      </c>
      <c r="T72" s="66">
        <f t="shared" si="3"/>
        <v>816640</v>
      </c>
      <c r="U72" s="7"/>
      <c r="V72" s="7"/>
    </row>
    <row r="73" spans="2:22">
      <c r="B73" s="42" t="s">
        <v>264</v>
      </c>
      <c r="C73" s="85" t="s">
        <v>265</v>
      </c>
      <c r="D73" s="7">
        <v>9744</v>
      </c>
      <c r="E73" s="87" t="s">
        <v>484</v>
      </c>
      <c r="F73" s="87" t="s">
        <v>484</v>
      </c>
      <c r="G73" s="87" t="s">
        <v>484</v>
      </c>
      <c r="H73" s="87" t="s">
        <v>484</v>
      </c>
      <c r="I73" s="87" t="s">
        <v>484</v>
      </c>
      <c r="J73" s="87" t="s">
        <v>484</v>
      </c>
      <c r="K73" s="87" t="s">
        <v>484</v>
      </c>
      <c r="L73" s="87" t="s">
        <v>484</v>
      </c>
      <c r="M73" s="7">
        <v>2</v>
      </c>
      <c r="N73" s="66">
        <f t="shared" si="0"/>
        <v>19488</v>
      </c>
      <c r="O73" s="7">
        <v>14</v>
      </c>
      <c r="P73" s="66">
        <f t="shared" si="1"/>
        <v>136416</v>
      </c>
      <c r="Q73" s="7">
        <v>4</v>
      </c>
      <c r="R73" s="66">
        <f t="shared" si="2"/>
        <v>38976</v>
      </c>
      <c r="S73" s="7"/>
      <c r="T73" s="66">
        <f t="shared" si="3"/>
        <v>0</v>
      </c>
      <c r="U73" s="7"/>
      <c r="V73" s="7"/>
    </row>
    <row r="74" spans="2:22">
      <c r="B74" s="42" t="s">
        <v>266</v>
      </c>
      <c r="C74" s="85" t="s">
        <v>263</v>
      </c>
      <c r="D74" s="7">
        <v>18560</v>
      </c>
      <c r="E74" s="87" t="s">
        <v>484</v>
      </c>
      <c r="F74" s="87" t="s">
        <v>484</v>
      </c>
      <c r="G74" s="87" t="s">
        <v>484</v>
      </c>
      <c r="H74" s="87" t="s">
        <v>484</v>
      </c>
      <c r="I74" s="87" t="s">
        <v>484</v>
      </c>
      <c r="J74" s="87" t="s">
        <v>484</v>
      </c>
      <c r="K74" s="87" t="s">
        <v>484</v>
      </c>
      <c r="L74" s="87" t="s">
        <v>484</v>
      </c>
      <c r="M74" s="7"/>
      <c r="N74" s="66">
        <f t="shared" si="0"/>
        <v>0</v>
      </c>
      <c r="O74" s="7">
        <v>1</v>
      </c>
      <c r="P74" s="66">
        <f t="shared" si="1"/>
        <v>18560</v>
      </c>
      <c r="Q74" s="7"/>
      <c r="R74" s="66">
        <f t="shared" si="2"/>
        <v>0</v>
      </c>
      <c r="S74" s="7">
        <v>3</v>
      </c>
      <c r="T74" s="66">
        <f t="shared" si="3"/>
        <v>55680</v>
      </c>
      <c r="U74" s="7"/>
      <c r="V74" s="7"/>
    </row>
    <row r="75" spans="2:22">
      <c r="B75" s="42" t="s">
        <v>267</v>
      </c>
      <c r="C75" s="85" t="s">
        <v>263</v>
      </c>
      <c r="D75" s="7">
        <v>12760</v>
      </c>
      <c r="E75" s="87" t="s">
        <v>484</v>
      </c>
      <c r="F75" s="87" t="s">
        <v>484</v>
      </c>
      <c r="G75" s="87" t="s">
        <v>484</v>
      </c>
      <c r="H75" s="87" t="s">
        <v>484</v>
      </c>
      <c r="I75" s="87" t="s">
        <v>484</v>
      </c>
      <c r="J75" s="87" t="s">
        <v>484</v>
      </c>
      <c r="K75" s="87" t="s">
        <v>484</v>
      </c>
      <c r="L75" s="87" t="s">
        <v>484</v>
      </c>
      <c r="M75" s="7"/>
      <c r="N75" s="66">
        <f t="shared" si="0"/>
        <v>0</v>
      </c>
      <c r="O75" s="7">
        <v>5</v>
      </c>
      <c r="P75" s="66">
        <f t="shared" si="1"/>
        <v>63800</v>
      </c>
      <c r="Q75" s="7">
        <v>2</v>
      </c>
      <c r="R75" s="66">
        <f t="shared" si="2"/>
        <v>25520</v>
      </c>
      <c r="S75" s="7">
        <v>2</v>
      </c>
      <c r="T75" s="66">
        <f t="shared" si="3"/>
        <v>25520</v>
      </c>
      <c r="U75" s="7"/>
      <c r="V75" s="7"/>
    </row>
    <row r="76" spans="2:22">
      <c r="B76" s="42" t="s">
        <v>268</v>
      </c>
      <c r="C76" s="85" t="s">
        <v>269</v>
      </c>
      <c r="D76" s="7">
        <v>928</v>
      </c>
      <c r="E76" s="87" t="s">
        <v>484</v>
      </c>
      <c r="F76" s="87" t="s">
        <v>484</v>
      </c>
      <c r="G76" s="87" t="s">
        <v>484</v>
      </c>
      <c r="H76" s="87" t="s">
        <v>484</v>
      </c>
      <c r="I76" s="87" t="s">
        <v>484</v>
      </c>
      <c r="J76" s="87" t="s">
        <v>484</v>
      </c>
      <c r="K76" s="87" t="s">
        <v>484</v>
      </c>
      <c r="L76" s="87" t="s">
        <v>484</v>
      </c>
      <c r="M76" s="7">
        <v>3</v>
      </c>
      <c r="N76" s="66">
        <f t="shared" si="0"/>
        <v>2784</v>
      </c>
      <c r="O76" s="7">
        <v>26</v>
      </c>
      <c r="P76" s="66">
        <f t="shared" si="1"/>
        <v>24128</v>
      </c>
      <c r="Q76" s="7">
        <v>30</v>
      </c>
      <c r="R76" s="66">
        <f t="shared" si="2"/>
        <v>27840</v>
      </c>
      <c r="S76" s="7">
        <v>30</v>
      </c>
      <c r="T76" s="66">
        <f t="shared" si="3"/>
        <v>27840</v>
      </c>
      <c r="U76" s="7"/>
      <c r="V76" s="7"/>
    </row>
    <row r="77" spans="2:22">
      <c r="B77" s="38" t="s">
        <v>175</v>
      </c>
      <c r="C77" s="85"/>
      <c r="D77" s="7"/>
      <c r="E77" s="87" t="s">
        <v>484</v>
      </c>
      <c r="F77" s="87" t="s">
        <v>484</v>
      </c>
      <c r="G77" s="87" t="s">
        <v>484</v>
      </c>
      <c r="H77" s="87" t="s">
        <v>484</v>
      </c>
      <c r="I77" s="87" t="s">
        <v>484</v>
      </c>
      <c r="J77" s="87" t="s">
        <v>484</v>
      </c>
      <c r="K77" s="87" t="s">
        <v>484</v>
      </c>
      <c r="L77" s="87" t="s">
        <v>484</v>
      </c>
      <c r="M77" s="7"/>
      <c r="N77" s="66"/>
      <c r="O77" s="7"/>
      <c r="P77" s="66"/>
      <c r="Q77" s="7"/>
      <c r="R77" s="66"/>
      <c r="S77" s="7"/>
      <c r="T77" s="66"/>
      <c r="U77" s="7"/>
      <c r="V77" s="7"/>
    </row>
    <row r="78" spans="2:22">
      <c r="B78" s="42" t="s">
        <v>270</v>
      </c>
      <c r="C78" s="85" t="s">
        <v>271</v>
      </c>
      <c r="D78" s="7">
        <v>2000</v>
      </c>
      <c r="E78" s="87" t="s">
        <v>484</v>
      </c>
      <c r="F78" s="87" t="s">
        <v>484</v>
      </c>
      <c r="G78" s="87" t="s">
        <v>484</v>
      </c>
      <c r="H78" s="87" t="s">
        <v>484</v>
      </c>
      <c r="I78" s="87" t="s">
        <v>484</v>
      </c>
      <c r="J78" s="87" t="s">
        <v>484</v>
      </c>
      <c r="K78" s="87" t="s">
        <v>484</v>
      </c>
      <c r="L78" s="87" t="s">
        <v>484</v>
      </c>
      <c r="M78" s="7"/>
      <c r="N78" s="66">
        <f t="shared" si="0"/>
        <v>0</v>
      </c>
      <c r="O78" s="7">
        <v>10</v>
      </c>
      <c r="P78" s="66">
        <f t="shared" si="1"/>
        <v>20000</v>
      </c>
      <c r="Q78" s="7"/>
      <c r="R78" s="66">
        <f t="shared" si="2"/>
        <v>0</v>
      </c>
      <c r="S78" s="7">
        <v>15</v>
      </c>
      <c r="T78" s="66">
        <f t="shared" si="3"/>
        <v>30000</v>
      </c>
      <c r="U78" s="7"/>
      <c r="V78" s="7"/>
    </row>
    <row r="79" spans="2:22">
      <c r="B79" s="42" t="s">
        <v>272</v>
      </c>
      <c r="C79" s="85" t="s">
        <v>273</v>
      </c>
      <c r="D79" s="7">
        <v>18560</v>
      </c>
      <c r="E79" s="87" t="s">
        <v>484</v>
      </c>
      <c r="F79" s="87" t="s">
        <v>484</v>
      </c>
      <c r="G79" s="87" t="s">
        <v>484</v>
      </c>
      <c r="H79" s="87" t="s">
        <v>484</v>
      </c>
      <c r="I79" s="87" t="s">
        <v>484</v>
      </c>
      <c r="J79" s="87" t="s">
        <v>484</v>
      </c>
      <c r="K79" s="87" t="s">
        <v>484</v>
      </c>
      <c r="L79" s="87" t="s">
        <v>484</v>
      </c>
      <c r="M79" s="7"/>
      <c r="N79" s="66">
        <f t="shared" si="0"/>
        <v>0</v>
      </c>
      <c r="O79" s="7">
        <v>14</v>
      </c>
      <c r="P79" s="66">
        <f t="shared" si="1"/>
        <v>259840</v>
      </c>
      <c r="Q79" s="7">
        <v>28</v>
      </c>
      <c r="R79" s="66">
        <f t="shared" si="2"/>
        <v>519680</v>
      </c>
      <c r="S79" s="7">
        <v>15</v>
      </c>
      <c r="T79" s="66">
        <f t="shared" si="3"/>
        <v>278400</v>
      </c>
      <c r="U79" s="7"/>
      <c r="V79" s="7"/>
    </row>
    <row r="80" spans="2:22">
      <c r="B80" s="42" t="s">
        <v>274</v>
      </c>
      <c r="C80" s="85" t="s">
        <v>275</v>
      </c>
      <c r="D80" s="7">
        <v>9774</v>
      </c>
      <c r="E80" s="87" t="s">
        <v>484</v>
      </c>
      <c r="F80" s="87" t="s">
        <v>484</v>
      </c>
      <c r="G80" s="87" t="s">
        <v>484</v>
      </c>
      <c r="H80" s="87" t="s">
        <v>484</v>
      </c>
      <c r="I80" s="87" t="s">
        <v>484</v>
      </c>
      <c r="J80" s="87" t="s">
        <v>484</v>
      </c>
      <c r="K80" s="87" t="s">
        <v>484</v>
      </c>
      <c r="L80" s="87" t="s">
        <v>484</v>
      </c>
      <c r="M80" s="7"/>
      <c r="N80" s="66">
        <f t="shared" si="0"/>
        <v>0</v>
      </c>
      <c r="O80" s="7">
        <v>13</v>
      </c>
      <c r="P80" s="66">
        <f t="shared" si="1"/>
        <v>127062</v>
      </c>
      <c r="Q80" s="7"/>
      <c r="R80" s="66">
        <f t="shared" si="2"/>
        <v>0</v>
      </c>
      <c r="S80" s="7">
        <v>7</v>
      </c>
      <c r="T80" s="66">
        <f t="shared" si="3"/>
        <v>68418</v>
      </c>
      <c r="U80" s="7"/>
      <c r="V80" s="7"/>
    </row>
    <row r="81" spans="2:22">
      <c r="B81" s="42" t="s">
        <v>276</v>
      </c>
      <c r="C81" s="85" t="s">
        <v>275</v>
      </c>
      <c r="D81" s="7">
        <v>18560</v>
      </c>
      <c r="E81" s="87" t="s">
        <v>484</v>
      </c>
      <c r="F81" s="87" t="s">
        <v>484</v>
      </c>
      <c r="G81" s="87" t="s">
        <v>484</v>
      </c>
      <c r="H81" s="87" t="s">
        <v>484</v>
      </c>
      <c r="I81" s="87" t="s">
        <v>484</v>
      </c>
      <c r="J81" s="87" t="s">
        <v>484</v>
      </c>
      <c r="K81" s="87" t="s">
        <v>484</v>
      </c>
      <c r="L81" s="87" t="s">
        <v>484</v>
      </c>
      <c r="M81" s="7"/>
      <c r="N81" s="66">
        <f t="shared" si="0"/>
        <v>0</v>
      </c>
      <c r="O81" s="7">
        <v>11</v>
      </c>
      <c r="P81" s="66">
        <f t="shared" si="1"/>
        <v>204160</v>
      </c>
      <c r="Q81" s="7">
        <v>14</v>
      </c>
      <c r="R81" s="66">
        <f t="shared" si="2"/>
        <v>259840</v>
      </c>
      <c r="S81" s="7">
        <v>10</v>
      </c>
      <c r="T81" s="66">
        <f t="shared" si="3"/>
        <v>185600</v>
      </c>
      <c r="U81" s="7"/>
      <c r="V81" s="7"/>
    </row>
    <row r="82" spans="2:22">
      <c r="B82" s="42" t="s">
        <v>277</v>
      </c>
      <c r="C82" s="85" t="s">
        <v>273</v>
      </c>
      <c r="D82" s="7">
        <v>18560</v>
      </c>
      <c r="E82" s="87" t="s">
        <v>484</v>
      </c>
      <c r="F82" s="87" t="s">
        <v>484</v>
      </c>
      <c r="G82" s="87" t="s">
        <v>484</v>
      </c>
      <c r="H82" s="87" t="s">
        <v>484</v>
      </c>
      <c r="I82" s="87" t="s">
        <v>484</v>
      </c>
      <c r="J82" s="87" t="s">
        <v>484</v>
      </c>
      <c r="K82" s="87" t="s">
        <v>484</v>
      </c>
      <c r="L82" s="87" t="s">
        <v>484</v>
      </c>
      <c r="M82" s="7"/>
      <c r="N82" s="66">
        <f t="shared" si="0"/>
        <v>0</v>
      </c>
      <c r="O82" s="7">
        <v>10</v>
      </c>
      <c r="P82" s="66">
        <f t="shared" si="1"/>
        <v>185600</v>
      </c>
      <c r="Q82" s="7">
        <v>11</v>
      </c>
      <c r="R82" s="66">
        <f t="shared" si="2"/>
        <v>204160</v>
      </c>
      <c r="S82" s="7">
        <v>14</v>
      </c>
      <c r="T82" s="66">
        <f t="shared" si="3"/>
        <v>259840</v>
      </c>
      <c r="U82" s="7"/>
      <c r="V82" s="7"/>
    </row>
    <row r="83" spans="2:22">
      <c r="B83" s="77" t="s">
        <v>278</v>
      </c>
      <c r="C83" s="85" t="s">
        <v>269</v>
      </c>
      <c r="D83" s="7">
        <v>928</v>
      </c>
      <c r="E83" s="87" t="s">
        <v>484</v>
      </c>
      <c r="F83" s="87" t="s">
        <v>484</v>
      </c>
      <c r="G83" s="87" t="s">
        <v>484</v>
      </c>
      <c r="H83" s="87" t="s">
        <v>484</v>
      </c>
      <c r="I83" s="87" t="s">
        <v>484</v>
      </c>
      <c r="J83" s="87" t="s">
        <v>484</v>
      </c>
      <c r="K83" s="87" t="s">
        <v>484</v>
      </c>
      <c r="L83" s="87" t="s">
        <v>484</v>
      </c>
      <c r="M83" s="7"/>
      <c r="N83" s="66">
        <f t="shared" si="0"/>
        <v>0</v>
      </c>
      <c r="O83" s="7">
        <v>4</v>
      </c>
      <c r="P83" s="66">
        <f t="shared" si="1"/>
        <v>3712</v>
      </c>
      <c r="Q83" s="7">
        <v>10</v>
      </c>
      <c r="R83" s="66">
        <f t="shared" si="2"/>
        <v>9280</v>
      </c>
      <c r="S83" s="7"/>
      <c r="T83" s="66">
        <f t="shared" si="3"/>
        <v>0</v>
      </c>
      <c r="U83" s="7"/>
      <c r="V83" s="7"/>
    </row>
    <row r="84" spans="2:22">
      <c r="B84" s="38" t="s">
        <v>176</v>
      </c>
      <c r="C84" s="85"/>
      <c r="D84" s="7"/>
      <c r="E84" s="87" t="s">
        <v>484</v>
      </c>
      <c r="F84" s="87" t="s">
        <v>484</v>
      </c>
      <c r="G84" s="87" t="s">
        <v>484</v>
      </c>
      <c r="H84" s="87" t="s">
        <v>484</v>
      </c>
      <c r="I84" s="87" t="s">
        <v>484</v>
      </c>
      <c r="J84" s="87" t="s">
        <v>484</v>
      </c>
      <c r="K84" s="87" t="s">
        <v>484</v>
      </c>
      <c r="L84" s="87" t="s">
        <v>484</v>
      </c>
      <c r="M84" s="7"/>
      <c r="N84" s="66"/>
      <c r="O84" s="7"/>
      <c r="P84" s="66"/>
      <c r="Q84" s="7"/>
      <c r="R84" s="66"/>
      <c r="S84" s="7"/>
      <c r="T84" s="66"/>
      <c r="U84" s="7"/>
      <c r="V84" s="7"/>
    </row>
    <row r="85" spans="2:22">
      <c r="B85" s="38" t="s">
        <v>177</v>
      </c>
      <c r="C85" s="85"/>
      <c r="D85" s="7"/>
      <c r="E85" s="87" t="s">
        <v>484</v>
      </c>
      <c r="F85" s="87" t="s">
        <v>484</v>
      </c>
      <c r="G85" s="87" t="s">
        <v>484</v>
      </c>
      <c r="H85" s="87" t="s">
        <v>484</v>
      </c>
      <c r="I85" s="87" t="s">
        <v>484</v>
      </c>
      <c r="J85" s="87" t="s">
        <v>484</v>
      </c>
      <c r="K85" s="87" t="s">
        <v>484</v>
      </c>
      <c r="L85" s="87" t="s">
        <v>484</v>
      </c>
      <c r="M85" s="7"/>
      <c r="N85" s="66"/>
      <c r="O85" s="7"/>
      <c r="P85" s="66"/>
      <c r="Q85" s="7"/>
      <c r="R85" s="66"/>
      <c r="S85" s="7"/>
      <c r="T85" s="66"/>
      <c r="U85" s="7"/>
      <c r="V85" s="7"/>
    </row>
    <row r="86" spans="2:22">
      <c r="B86" s="42" t="s">
        <v>279</v>
      </c>
      <c r="C86" s="85" t="s">
        <v>280</v>
      </c>
      <c r="D86" s="7">
        <v>7047</v>
      </c>
      <c r="E86" s="87" t="s">
        <v>484</v>
      </c>
      <c r="F86" s="87" t="s">
        <v>484</v>
      </c>
      <c r="G86" s="87" t="s">
        <v>484</v>
      </c>
      <c r="H86" s="87" t="s">
        <v>484</v>
      </c>
      <c r="I86" s="87" t="s">
        <v>484</v>
      </c>
      <c r="J86" s="87" t="s">
        <v>484</v>
      </c>
      <c r="K86" s="87" t="s">
        <v>484</v>
      </c>
      <c r="L86" s="87" t="s">
        <v>484</v>
      </c>
      <c r="M86" s="7">
        <v>1</v>
      </c>
      <c r="N86" s="66">
        <f t="shared" si="0"/>
        <v>7047</v>
      </c>
      <c r="O86" s="7">
        <v>2</v>
      </c>
      <c r="P86" s="66">
        <f t="shared" si="1"/>
        <v>14094</v>
      </c>
      <c r="Q86" s="7">
        <v>5</v>
      </c>
      <c r="R86" s="66">
        <f t="shared" si="2"/>
        <v>35235</v>
      </c>
      <c r="S86" s="7">
        <v>3</v>
      </c>
      <c r="T86" s="66">
        <f t="shared" si="3"/>
        <v>21141</v>
      </c>
      <c r="U86" s="7"/>
      <c r="V86" s="7"/>
    </row>
    <row r="87" spans="2:22">
      <c r="B87" s="42" t="s">
        <v>281</v>
      </c>
      <c r="C87" s="85" t="s">
        <v>280</v>
      </c>
      <c r="D87" s="7">
        <v>23490</v>
      </c>
      <c r="E87" s="87" t="s">
        <v>484</v>
      </c>
      <c r="F87" s="87" t="s">
        <v>484</v>
      </c>
      <c r="G87" s="87" t="s">
        <v>484</v>
      </c>
      <c r="H87" s="87" t="s">
        <v>484</v>
      </c>
      <c r="I87" s="87" t="s">
        <v>484</v>
      </c>
      <c r="J87" s="87" t="s">
        <v>484</v>
      </c>
      <c r="K87" s="87" t="s">
        <v>484</v>
      </c>
      <c r="L87" s="87" t="s">
        <v>484</v>
      </c>
      <c r="M87" s="7">
        <v>1</v>
      </c>
      <c r="N87" s="66">
        <f t="shared" ref="N87:N148" si="4">D87*M87</f>
        <v>23490</v>
      </c>
      <c r="O87" s="7">
        <v>7</v>
      </c>
      <c r="P87" s="66">
        <f t="shared" si="1"/>
        <v>164430</v>
      </c>
      <c r="Q87" s="7">
        <v>2</v>
      </c>
      <c r="R87" s="66">
        <f t="shared" si="2"/>
        <v>46980</v>
      </c>
      <c r="S87" s="7">
        <v>5</v>
      </c>
      <c r="T87" s="66">
        <f t="shared" si="3"/>
        <v>117450</v>
      </c>
      <c r="U87" s="7"/>
      <c r="V87" s="7"/>
    </row>
    <row r="88" spans="2:22">
      <c r="B88" s="42" t="s">
        <v>282</v>
      </c>
      <c r="C88" s="85" t="s">
        <v>283</v>
      </c>
      <c r="D88" s="7">
        <v>19575</v>
      </c>
      <c r="E88" s="87" t="s">
        <v>484</v>
      </c>
      <c r="F88" s="87" t="s">
        <v>484</v>
      </c>
      <c r="G88" s="87" t="s">
        <v>484</v>
      </c>
      <c r="H88" s="87" t="s">
        <v>484</v>
      </c>
      <c r="I88" s="87" t="s">
        <v>484</v>
      </c>
      <c r="J88" s="87" t="s">
        <v>484</v>
      </c>
      <c r="K88" s="87" t="s">
        <v>484</v>
      </c>
      <c r="L88" s="87" t="s">
        <v>484</v>
      </c>
      <c r="M88" s="7"/>
      <c r="N88" s="66">
        <f t="shared" si="4"/>
        <v>0</v>
      </c>
      <c r="O88" s="7">
        <v>4</v>
      </c>
      <c r="P88" s="66">
        <f t="shared" ref="P88:P149" si="5">D88*O88</f>
        <v>78300</v>
      </c>
      <c r="Q88" s="7">
        <v>3</v>
      </c>
      <c r="R88" s="66">
        <f t="shared" ref="R88:R149" si="6">D88*Q88</f>
        <v>58725</v>
      </c>
      <c r="S88" s="7">
        <v>9</v>
      </c>
      <c r="T88" s="66">
        <f t="shared" ref="T88:T149" si="7">D88*S88</f>
        <v>176175</v>
      </c>
      <c r="U88" s="7"/>
      <c r="V88" s="7"/>
    </row>
    <row r="89" spans="2:22">
      <c r="B89" s="42" t="s">
        <v>284</v>
      </c>
      <c r="C89" s="85" t="s">
        <v>283</v>
      </c>
      <c r="D89" s="7">
        <v>23490</v>
      </c>
      <c r="E89" s="87" t="s">
        <v>484</v>
      </c>
      <c r="F89" s="87" t="s">
        <v>484</v>
      </c>
      <c r="G89" s="87" t="s">
        <v>484</v>
      </c>
      <c r="H89" s="87" t="s">
        <v>484</v>
      </c>
      <c r="I89" s="87" t="s">
        <v>484</v>
      </c>
      <c r="J89" s="87" t="s">
        <v>484</v>
      </c>
      <c r="K89" s="87" t="s">
        <v>484</v>
      </c>
      <c r="L89" s="87" t="s">
        <v>484</v>
      </c>
      <c r="M89" s="7">
        <v>1</v>
      </c>
      <c r="N89" s="66">
        <f t="shared" si="4"/>
        <v>23490</v>
      </c>
      <c r="O89" s="7">
        <v>7</v>
      </c>
      <c r="P89" s="66">
        <f t="shared" si="5"/>
        <v>164430</v>
      </c>
      <c r="Q89" s="7">
        <v>3</v>
      </c>
      <c r="R89" s="66">
        <f t="shared" si="6"/>
        <v>70470</v>
      </c>
      <c r="S89" s="7">
        <v>8</v>
      </c>
      <c r="T89" s="66">
        <f t="shared" si="7"/>
        <v>187920</v>
      </c>
      <c r="U89" s="7"/>
      <c r="V89" s="7"/>
    </row>
    <row r="90" spans="2:22">
      <c r="B90" s="42" t="s">
        <v>285</v>
      </c>
      <c r="C90" s="85" t="s">
        <v>286</v>
      </c>
      <c r="D90" s="7">
        <v>7047</v>
      </c>
      <c r="E90" s="87" t="s">
        <v>484</v>
      </c>
      <c r="F90" s="87" t="s">
        <v>484</v>
      </c>
      <c r="G90" s="87" t="s">
        <v>484</v>
      </c>
      <c r="H90" s="87" t="s">
        <v>484</v>
      </c>
      <c r="I90" s="87" t="s">
        <v>484</v>
      </c>
      <c r="J90" s="87" t="s">
        <v>484</v>
      </c>
      <c r="K90" s="87" t="s">
        <v>484</v>
      </c>
      <c r="L90" s="87" t="s">
        <v>484</v>
      </c>
      <c r="M90" s="7"/>
      <c r="N90" s="66">
        <f t="shared" si="4"/>
        <v>0</v>
      </c>
      <c r="O90" s="7">
        <v>4</v>
      </c>
      <c r="P90" s="66">
        <f t="shared" si="5"/>
        <v>28188</v>
      </c>
      <c r="Q90" s="7">
        <v>2</v>
      </c>
      <c r="R90" s="66">
        <f t="shared" si="6"/>
        <v>14094</v>
      </c>
      <c r="S90" s="7">
        <v>5</v>
      </c>
      <c r="T90" s="66">
        <f t="shared" si="7"/>
        <v>35235</v>
      </c>
      <c r="U90" s="7"/>
      <c r="V90" s="7"/>
    </row>
    <row r="91" spans="2:22">
      <c r="B91" s="42" t="s">
        <v>287</v>
      </c>
      <c r="C91" s="85" t="s">
        <v>280</v>
      </c>
      <c r="D91" s="7">
        <v>23490</v>
      </c>
      <c r="E91" s="87" t="s">
        <v>484</v>
      </c>
      <c r="F91" s="87" t="s">
        <v>484</v>
      </c>
      <c r="G91" s="87" t="s">
        <v>484</v>
      </c>
      <c r="H91" s="87" t="s">
        <v>484</v>
      </c>
      <c r="I91" s="87" t="s">
        <v>484</v>
      </c>
      <c r="J91" s="87" t="s">
        <v>484</v>
      </c>
      <c r="K91" s="87" t="s">
        <v>484</v>
      </c>
      <c r="L91" s="87" t="s">
        <v>484</v>
      </c>
      <c r="M91" s="7">
        <v>1</v>
      </c>
      <c r="N91" s="66">
        <f t="shared" si="4"/>
        <v>23490</v>
      </c>
      <c r="O91" s="7"/>
      <c r="P91" s="66">
        <f t="shared" si="5"/>
        <v>0</v>
      </c>
      <c r="Q91" s="7"/>
      <c r="R91" s="66">
        <f t="shared" si="6"/>
        <v>0</v>
      </c>
      <c r="S91" s="7"/>
      <c r="T91" s="66">
        <f t="shared" si="7"/>
        <v>0</v>
      </c>
      <c r="U91" s="7"/>
      <c r="V91" s="7"/>
    </row>
    <row r="92" spans="2:22">
      <c r="B92" s="42" t="s">
        <v>288</v>
      </c>
      <c r="C92" s="85" t="s">
        <v>289</v>
      </c>
      <c r="D92" s="7">
        <v>0.01</v>
      </c>
      <c r="E92" s="87" t="s">
        <v>484</v>
      </c>
      <c r="F92" s="87" t="s">
        <v>484</v>
      </c>
      <c r="G92" s="87" t="s">
        <v>484</v>
      </c>
      <c r="H92" s="87" t="s">
        <v>484</v>
      </c>
      <c r="I92" s="87" t="s">
        <v>484</v>
      </c>
      <c r="J92" s="87" t="s">
        <v>484</v>
      </c>
      <c r="K92" s="87" t="s">
        <v>484</v>
      </c>
      <c r="L92" s="87" t="s">
        <v>484</v>
      </c>
      <c r="M92" s="7">
        <v>1</v>
      </c>
      <c r="N92" s="66">
        <f t="shared" si="4"/>
        <v>0.01</v>
      </c>
      <c r="O92" s="7">
        <v>3</v>
      </c>
      <c r="P92" s="66">
        <f t="shared" si="5"/>
        <v>0.03</v>
      </c>
      <c r="Q92" s="7">
        <v>1</v>
      </c>
      <c r="R92" s="66">
        <f t="shared" si="6"/>
        <v>0.01</v>
      </c>
      <c r="S92" s="7"/>
      <c r="T92" s="66">
        <f t="shared" si="7"/>
        <v>0</v>
      </c>
      <c r="U92" s="7"/>
      <c r="V92" s="7"/>
    </row>
    <row r="93" spans="2:22">
      <c r="B93" s="42" t="s">
        <v>290</v>
      </c>
      <c r="C93" s="85" t="s">
        <v>283</v>
      </c>
      <c r="D93" s="7">
        <v>19575</v>
      </c>
      <c r="E93" s="87" t="s">
        <v>484</v>
      </c>
      <c r="F93" s="87" t="s">
        <v>484</v>
      </c>
      <c r="G93" s="87" t="s">
        <v>484</v>
      </c>
      <c r="H93" s="87" t="s">
        <v>484</v>
      </c>
      <c r="I93" s="87" t="s">
        <v>484</v>
      </c>
      <c r="J93" s="87" t="s">
        <v>484</v>
      </c>
      <c r="K93" s="87" t="s">
        <v>484</v>
      </c>
      <c r="L93" s="87" t="s">
        <v>484</v>
      </c>
      <c r="M93" s="7">
        <v>1</v>
      </c>
      <c r="N93" s="66">
        <f t="shared" si="4"/>
        <v>19575</v>
      </c>
      <c r="O93" s="7">
        <v>6</v>
      </c>
      <c r="P93" s="66">
        <f t="shared" si="5"/>
        <v>117450</v>
      </c>
      <c r="Q93" s="7">
        <v>6</v>
      </c>
      <c r="R93" s="66">
        <f t="shared" si="6"/>
        <v>117450</v>
      </c>
      <c r="S93" s="7"/>
      <c r="T93" s="66">
        <f t="shared" si="7"/>
        <v>0</v>
      </c>
      <c r="U93" s="7"/>
      <c r="V93" s="7"/>
    </row>
    <row r="94" spans="2:22">
      <c r="B94" s="42" t="s">
        <v>291</v>
      </c>
      <c r="C94" s="85" t="s">
        <v>280</v>
      </c>
      <c r="D94" s="7">
        <v>25839</v>
      </c>
      <c r="E94" s="87" t="s">
        <v>484</v>
      </c>
      <c r="F94" s="87" t="s">
        <v>484</v>
      </c>
      <c r="G94" s="87" t="s">
        <v>484</v>
      </c>
      <c r="H94" s="87" t="s">
        <v>484</v>
      </c>
      <c r="I94" s="87" t="s">
        <v>484</v>
      </c>
      <c r="J94" s="87" t="s">
        <v>484</v>
      </c>
      <c r="K94" s="87" t="s">
        <v>484</v>
      </c>
      <c r="L94" s="87" t="s">
        <v>484</v>
      </c>
      <c r="M94" s="7">
        <v>1</v>
      </c>
      <c r="N94" s="66">
        <f t="shared" si="4"/>
        <v>25839</v>
      </c>
      <c r="O94" s="7">
        <v>4</v>
      </c>
      <c r="P94" s="66">
        <f t="shared" si="5"/>
        <v>103356</v>
      </c>
      <c r="Q94" s="7">
        <v>4</v>
      </c>
      <c r="R94" s="66">
        <f t="shared" si="6"/>
        <v>103356</v>
      </c>
      <c r="S94" s="7"/>
      <c r="T94" s="66">
        <f t="shared" si="7"/>
        <v>0</v>
      </c>
      <c r="U94" s="7"/>
      <c r="V94" s="7"/>
    </row>
    <row r="95" spans="2:22">
      <c r="B95" s="42" t="s">
        <v>292</v>
      </c>
      <c r="C95" s="85" t="s">
        <v>280</v>
      </c>
      <c r="D95" s="7">
        <v>23490</v>
      </c>
      <c r="E95" s="87" t="s">
        <v>484</v>
      </c>
      <c r="F95" s="87" t="s">
        <v>484</v>
      </c>
      <c r="G95" s="87" t="s">
        <v>484</v>
      </c>
      <c r="H95" s="87" t="s">
        <v>484</v>
      </c>
      <c r="I95" s="87" t="s">
        <v>484</v>
      </c>
      <c r="J95" s="87" t="s">
        <v>484</v>
      </c>
      <c r="K95" s="87" t="s">
        <v>484</v>
      </c>
      <c r="L95" s="87" t="s">
        <v>484</v>
      </c>
      <c r="M95" s="7">
        <v>3</v>
      </c>
      <c r="N95" s="66">
        <f t="shared" si="4"/>
        <v>70470</v>
      </c>
      <c r="O95" s="7">
        <v>8</v>
      </c>
      <c r="P95" s="66">
        <f t="shared" si="5"/>
        <v>187920</v>
      </c>
      <c r="Q95" s="7">
        <v>7</v>
      </c>
      <c r="R95" s="66">
        <f t="shared" si="6"/>
        <v>164430</v>
      </c>
      <c r="S95" s="7"/>
      <c r="T95" s="66">
        <f t="shared" si="7"/>
        <v>0</v>
      </c>
      <c r="U95" s="7"/>
      <c r="V95" s="7"/>
    </row>
    <row r="96" spans="2:22">
      <c r="B96" s="42" t="s">
        <v>293</v>
      </c>
      <c r="C96" s="85" t="s">
        <v>286</v>
      </c>
      <c r="D96" s="7">
        <v>7751</v>
      </c>
      <c r="E96" s="87" t="s">
        <v>484</v>
      </c>
      <c r="F96" s="87" t="s">
        <v>484</v>
      </c>
      <c r="G96" s="87" t="s">
        <v>484</v>
      </c>
      <c r="H96" s="87" t="s">
        <v>484</v>
      </c>
      <c r="I96" s="87" t="s">
        <v>484</v>
      </c>
      <c r="J96" s="87" t="s">
        <v>484</v>
      </c>
      <c r="K96" s="87" t="s">
        <v>484</v>
      </c>
      <c r="L96" s="87" t="s">
        <v>484</v>
      </c>
      <c r="M96" s="7">
        <v>1</v>
      </c>
      <c r="N96" s="66">
        <f t="shared" si="4"/>
        <v>7751</v>
      </c>
      <c r="O96" s="7">
        <v>1</v>
      </c>
      <c r="P96" s="66">
        <f t="shared" si="5"/>
        <v>7751</v>
      </c>
      <c r="Q96" s="7">
        <v>1</v>
      </c>
      <c r="R96" s="66">
        <f t="shared" si="6"/>
        <v>7751</v>
      </c>
      <c r="S96" s="7"/>
      <c r="T96" s="66">
        <f t="shared" si="7"/>
        <v>0</v>
      </c>
      <c r="U96" s="7"/>
      <c r="V96" s="7"/>
    </row>
    <row r="97" spans="2:22">
      <c r="B97" s="42" t="s">
        <v>294</v>
      </c>
      <c r="C97" s="85" t="s">
        <v>283</v>
      </c>
      <c r="D97" s="7">
        <v>19575</v>
      </c>
      <c r="E97" s="87" t="s">
        <v>484</v>
      </c>
      <c r="F97" s="87" t="s">
        <v>484</v>
      </c>
      <c r="G97" s="87" t="s">
        <v>484</v>
      </c>
      <c r="H97" s="87" t="s">
        <v>484</v>
      </c>
      <c r="I97" s="87" t="s">
        <v>484</v>
      </c>
      <c r="J97" s="87" t="s">
        <v>484</v>
      </c>
      <c r="K97" s="87" t="s">
        <v>484</v>
      </c>
      <c r="L97" s="87" t="s">
        <v>484</v>
      </c>
      <c r="M97" s="7">
        <v>3</v>
      </c>
      <c r="N97" s="66">
        <f t="shared" si="4"/>
        <v>58725</v>
      </c>
      <c r="O97" s="7">
        <v>9</v>
      </c>
      <c r="P97" s="66">
        <f t="shared" si="5"/>
        <v>176175</v>
      </c>
      <c r="Q97" s="7">
        <v>3</v>
      </c>
      <c r="R97" s="66">
        <f t="shared" si="6"/>
        <v>58725</v>
      </c>
      <c r="S97" s="7"/>
      <c r="T97" s="66">
        <f t="shared" si="7"/>
        <v>0</v>
      </c>
      <c r="U97" s="7"/>
      <c r="V97" s="7"/>
    </row>
    <row r="98" spans="2:22">
      <c r="B98" s="42" t="s">
        <v>295</v>
      </c>
      <c r="C98" s="85" t="s">
        <v>296</v>
      </c>
      <c r="D98" s="7">
        <v>0.01</v>
      </c>
      <c r="E98" s="87" t="s">
        <v>484</v>
      </c>
      <c r="F98" s="87" t="s">
        <v>484</v>
      </c>
      <c r="G98" s="87" t="s">
        <v>484</v>
      </c>
      <c r="H98" s="87" t="s">
        <v>484</v>
      </c>
      <c r="I98" s="87" t="s">
        <v>484</v>
      </c>
      <c r="J98" s="87" t="s">
        <v>484</v>
      </c>
      <c r="K98" s="87" t="s">
        <v>484</v>
      </c>
      <c r="L98" s="87" t="s">
        <v>484</v>
      </c>
      <c r="M98" s="7">
        <v>1</v>
      </c>
      <c r="N98" s="66">
        <f t="shared" si="4"/>
        <v>0.01</v>
      </c>
      <c r="O98" s="7">
        <v>13</v>
      </c>
      <c r="P98" s="66">
        <f t="shared" si="5"/>
        <v>0.13</v>
      </c>
      <c r="Q98" s="7">
        <v>2</v>
      </c>
      <c r="R98" s="66">
        <f t="shared" si="6"/>
        <v>0.02</v>
      </c>
      <c r="S98" s="7">
        <v>5</v>
      </c>
      <c r="T98" s="66">
        <f t="shared" si="7"/>
        <v>0.05</v>
      </c>
      <c r="U98" s="7"/>
      <c r="V98" s="7"/>
    </row>
    <row r="99" spans="2:22">
      <c r="B99" s="42" t="s">
        <v>297</v>
      </c>
      <c r="C99" s="85" t="s">
        <v>296</v>
      </c>
      <c r="D99" s="7">
        <v>0.01</v>
      </c>
      <c r="E99" s="87" t="s">
        <v>484</v>
      </c>
      <c r="F99" s="87" t="s">
        <v>484</v>
      </c>
      <c r="G99" s="87" t="s">
        <v>484</v>
      </c>
      <c r="H99" s="87" t="s">
        <v>484</v>
      </c>
      <c r="I99" s="87" t="s">
        <v>484</v>
      </c>
      <c r="J99" s="87" t="s">
        <v>484</v>
      </c>
      <c r="K99" s="87" t="s">
        <v>484</v>
      </c>
      <c r="L99" s="87" t="s">
        <v>484</v>
      </c>
      <c r="M99" s="7">
        <v>1</v>
      </c>
      <c r="N99" s="66">
        <f t="shared" si="4"/>
        <v>0.01</v>
      </c>
      <c r="O99" s="7">
        <v>14</v>
      </c>
      <c r="P99" s="66">
        <f t="shared" si="5"/>
        <v>0.14000000000000001</v>
      </c>
      <c r="Q99" s="7">
        <v>4</v>
      </c>
      <c r="R99" s="66">
        <f t="shared" si="6"/>
        <v>0.04</v>
      </c>
      <c r="S99" s="7">
        <v>4</v>
      </c>
      <c r="T99" s="66">
        <f t="shared" si="7"/>
        <v>0.04</v>
      </c>
      <c r="U99" s="7"/>
      <c r="V99" s="7"/>
    </row>
    <row r="100" spans="2:22">
      <c r="B100" s="42" t="s">
        <v>298</v>
      </c>
      <c r="C100" s="85" t="s">
        <v>299</v>
      </c>
      <c r="D100" s="7">
        <v>0.01</v>
      </c>
      <c r="E100" s="87" t="s">
        <v>484</v>
      </c>
      <c r="F100" s="87" t="s">
        <v>484</v>
      </c>
      <c r="G100" s="87" t="s">
        <v>484</v>
      </c>
      <c r="H100" s="87" t="s">
        <v>484</v>
      </c>
      <c r="I100" s="87" t="s">
        <v>484</v>
      </c>
      <c r="J100" s="87" t="s">
        <v>484</v>
      </c>
      <c r="K100" s="87" t="s">
        <v>484</v>
      </c>
      <c r="L100" s="87" t="s">
        <v>484</v>
      </c>
      <c r="M100" s="7">
        <v>1</v>
      </c>
      <c r="N100" s="66">
        <f t="shared" si="4"/>
        <v>0.01</v>
      </c>
      <c r="O100" s="7">
        <v>1</v>
      </c>
      <c r="P100" s="66">
        <f t="shared" si="5"/>
        <v>0.01</v>
      </c>
      <c r="Q100" s="7">
        <v>2</v>
      </c>
      <c r="R100" s="66">
        <f t="shared" si="6"/>
        <v>0.02</v>
      </c>
      <c r="S100" s="7">
        <v>2</v>
      </c>
      <c r="T100" s="66">
        <f t="shared" si="7"/>
        <v>0.02</v>
      </c>
      <c r="U100" s="7"/>
      <c r="V100" s="7"/>
    </row>
    <row r="101" spans="2:22">
      <c r="B101" s="42" t="s">
        <v>300</v>
      </c>
      <c r="C101" s="85" t="s">
        <v>283</v>
      </c>
      <c r="D101" s="7">
        <v>19575</v>
      </c>
      <c r="E101" s="87" t="s">
        <v>484</v>
      </c>
      <c r="F101" s="87" t="s">
        <v>484</v>
      </c>
      <c r="G101" s="87" t="s">
        <v>484</v>
      </c>
      <c r="H101" s="87" t="s">
        <v>484</v>
      </c>
      <c r="I101" s="87" t="s">
        <v>484</v>
      </c>
      <c r="J101" s="87" t="s">
        <v>484</v>
      </c>
      <c r="K101" s="87" t="s">
        <v>484</v>
      </c>
      <c r="L101" s="87" t="s">
        <v>484</v>
      </c>
      <c r="M101" s="7">
        <v>1</v>
      </c>
      <c r="N101" s="66">
        <f t="shared" si="4"/>
        <v>19575</v>
      </c>
      <c r="O101" s="7">
        <v>5</v>
      </c>
      <c r="P101" s="66">
        <f t="shared" si="5"/>
        <v>97875</v>
      </c>
      <c r="Q101" s="7">
        <v>6</v>
      </c>
      <c r="R101" s="66">
        <f t="shared" si="6"/>
        <v>117450</v>
      </c>
      <c r="S101" s="7">
        <v>8</v>
      </c>
      <c r="T101" s="66">
        <f t="shared" si="7"/>
        <v>156600</v>
      </c>
      <c r="U101" s="7"/>
      <c r="V101" s="7"/>
    </row>
    <row r="102" spans="2:22">
      <c r="B102" s="42" t="s">
        <v>301</v>
      </c>
      <c r="C102" s="85" t="s">
        <v>283</v>
      </c>
      <c r="D102" s="7">
        <v>19575</v>
      </c>
      <c r="E102" s="87" t="s">
        <v>484</v>
      </c>
      <c r="F102" s="87" t="s">
        <v>484</v>
      </c>
      <c r="G102" s="87" t="s">
        <v>484</v>
      </c>
      <c r="H102" s="87" t="s">
        <v>484</v>
      </c>
      <c r="I102" s="87" t="s">
        <v>484</v>
      </c>
      <c r="J102" s="87" t="s">
        <v>484</v>
      </c>
      <c r="K102" s="87" t="s">
        <v>484</v>
      </c>
      <c r="L102" s="87" t="s">
        <v>484</v>
      </c>
      <c r="M102" s="7"/>
      <c r="N102" s="66">
        <f t="shared" si="4"/>
        <v>0</v>
      </c>
      <c r="O102" s="7">
        <v>5</v>
      </c>
      <c r="P102" s="66">
        <f t="shared" si="5"/>
        <v>97875</v>
      </c>
      <c r="Q102" s="7">
        <v>5</v>
      </c>
      <c r="R102" s="66">
        <f t="shared" si="6"/>
        <v>97875</v>
      </c>
      <c r="S102" s="7">
        <v>6</v>
      </c>
      <c r="T102" s="66">
        <f t="shared" si="7"/>
        <v>117450</v>
      </c>
      <c r="U102" s="7"/>
      <c r="V102" s="7"/>
    </row>
    <row r="103" spans="2:22">
      <c r="B103" s="42" t="s">
        <v>302</v>
      </c>
      <c r="C103" s="85" t="s">
        <v>280</v>
      </c>
      <c r="D103" s="7">
        <v>25839</v>
      </c>
      <c r="E103" s="87" t="s">
        <v>484</v>
      </c>
      <c r="F103" s="87" t="s">
        <v>484</v>
      </c>
      <c r="G103" s="87" t="s">
        <v>484</v>
      </c>
      <c r="H103" s="87" t="s">
        <v>484</v>
      </c>
      <c r="I103" s="87" t="s">
        <v>484</v>
      </c>
      <c r="J103" s="87" t="s">
        <v>484</v>
      </c>
      <c r="K103" s="87" t="s">
        <v>484</v>
      </c>
      <c r="L103" s="87" t="s">
        <v>484</v>
      </c>
      <c r="M103" s="7">
        <v>1</v>
      </c>
      <c r="N103" s="66">
        <f t="shared" si="4"/>
        <v>25839</v>
      </c>
      <c r="O103" s="7">
        <v>7</v>
      </c>
      <c r="P103" s="66">
        <f t="shared" si="5"/>
        <v>180873</v>
      </c>
      <c r="Q103" s="7">
        <v>4</v>
      </c>
      <c r="R103" s="66">
        <f t="shared" si="6"/>
        <v>103356</v>
      </c>
      <c r="S103" s="7">
        <v>1</v>
      </c>
      <c r="T103" s="66">
        <f t="shared" si="7"/>
        <v>25839</v>
      </c>
      <c r="U103" s="7"/>
      <c r="V103" s="7"/>
    </row>
    <row r="104" spans="2:22">
      <c r="B104" s="42" t="s">
        <v>303</v>
      </c>
      <c r="C104" s="85" t="s">
        <v>280</v>
      </c>
      <c r="D104" s="7">
        <v>19575</v>
      </c>
      <c r="E104" s="87" t="s">
        <v>484</v>
      </c>
      <c r="F104" s="87" t="s">
        <v>484</v>
      </c>
      <c r="G104" s="87" t="s">
        <v>484</v>
      </c>
      <c r="H104" s="87" t="s">
        <v>484</v>
      </c>
      <c r="I104" s="87" t="s">
        <v>484</v>
      </c>
      <c r="J104" s="87" t="s">
        <v>484</v>
      </c>
      <c r="K104" s="87" t="s">
        <v>484</v>
      </c>
      <c r="L104" s="87" t="s">
        <v>484</v>
      </c>
      <c r="M104" s="7">
        <v>1</v>
      </c>
      <c r="N104" s="66">
        <f t="shared" si="4"/>
        <v>19575</v>
      </c>
      <c r="O104" s="7">
        <v>5</v>
      </c>
      <c r="P104" s="66">
        <f t="shared" si="5"/>
        <v>97875</v>
      </c>
      <c r="Q104" s="7">
        <v>12</v>
      </c>
      <c r="R104" s="66">
        <f t="shared" si="6"/>
        <v>234900</v>
      </c>
      <c r="S104" s="7">
        <v>4</v>
      </c>
      <c r="T104" s="66">
        <f t="shared" si="7"/>
        <v>78300</v>
      </c>
      <c r="U104" s="7"/>
      <c r="V104" s="7"/>
    </row>
    <row r="105" spans="2:22">
      <c r="B105" s="42" t="s">
        <v>304</v>
      </c>
      <c r="C105" s="85" t="s">
        <v>305</v>
      </c>
      <c r="D105" s="7">
        <v>0.01</v>
      </c>
      <c r="E105" s="87" t="s">
        <v>484</v>
      </c>
      <c r="F105" s="87" t="s">
        <v>484</v>
      </c>
      <c r="G105" s="87" t="s">
        <v>484</v>
      </c>
      <c r="H105" s="87" t="s">
        <v>484</v>
      </c>
      <c r="I105" s="87" t="s">
        <v>484</v>
      </c>
      <c r="J105" s="87" t="s">
        <v>484</v>
      </c>
      <c r="K105" s="87" t="s">
        <v>484</v>
      </c>
      <c r="L105" s="87" t="s">
        <v>484</v>
      </c>
      <c r="M105" s="7">
        <v>1</v>
      </c>
      <c r="N105" s="66">
        <f t="shared" si="4"/>
        <v>0.01</v>
      </c>
      <c r="O105" s="7">
        <v>6</v>
      </c>
      <c r="P105" s="66">
        <f t="shared" si="5"/>
        <v>0.06</v>
      </c>
      <c r="Q105" s="7">
        <v>3</v>
      </c>
      <c r="R105" s="66">
        <f t="shared" si="6"/>
        <v>0.03</v>
      </c>
      <c r="S105" s="7">
        <v>3</v>
      </c>
      <c r="T105" s="66">
        <f t="shared" si="7"/>
        <v>0.03</v>
      </c>
      <c r="U105" s="7"/>
      <c r="V105" s="7"/>
    </row>
    <row r="106" spans="2:22">
      <c r="B106" s="42" t="s">
        <v>306</v>
      </c>
      <c r="C106" s="85" t="s">
        <v>307</v>
      </c>
      <c r="D106" s="7">
        <v>0.01</v>
      </c>
      <c r="E106" s="87" t="s">
        <v>484</v>
      </c>
      <c r="F106" s="87" t="s">
        <v>484</v>
      </c>
      <c r="G106" s="87" t="s">
        <v>484</v>
      </c>
      <c r="H106" s="87" t="s">
        <v>484</v>
      </c>
      <c r="I106" s="87" t="s">
        <v>484</v>
      </c>
      <c r="J106" s="87" t="s">
        <v>484</v>
      </c>
      <c r="K106" s="87" t="s">
        <v>484</v>
      </c>
      <c r="L106" s="87" t="s">
        <v>484</v>
      </c>
      <c r="M106" s="7">
        <v>1</v>
      </c>
      <c r="N106" s="66">
        <f t="shared" si="4"/>
        <v>0.01</v>
      </c>
      <c r="O106" s="7">
        <v>2</v>
      </c>
      <c r="P106" s="66">
        <f t="shared" si="5"/>
        <v>0.02</v>
      </c>
      <c r="Q106" s="7">
        <v>10</v>
      </c>
      <c r="R106" s="66">
        <f t="shared" si="6"/>
        <v>0.1</v>
      </c>
      <c r="S106" s="7"/>
      <c r="T106" s="66">
        <f t="shared" si="7"/>
        <v>0</v>
      </c>
      <c r="U106" s="7"/>
      <c r="V106" s="7"/>
    </row>
    <row r="107" spans="2:22">
      <c r="B107" s="42" t="s">
        <v>308</v>
      </c>
      <c r="C107" s="85" t="s">
        <v>309</v>
      </c>
      <c r="D107" s="7">
        <v>0.01</v>
      </c>
      <c r="E107" s="87" t="s">
        <v>484</v>
      </c>
      <c r="F107" s="87" t="s">
        <v>484</v>
      </c>
      <c r="G107" s="87" t="s">
        <v>484</v>
      </c>
      <c r="H107" s="87" t="s">
        <v>484</v>
      </c>
      <c r="I107" s="87" t="s">
        <v>484</v>
      </c>
      <c r="J107" s="87" t="s">
        <v>484</v>
      </c>
      <c r="K107" s="87" t="s">
        <v>484</v>
      </c>
      <c r="L107" s="87" t="s">
        <v>484</v>
      </c>
      <c r="M107" s="7">
        <v>1</v>
      </c>
      <c r="N107" s="66">
        <f t="shared" si="4"/>
        <v>0.01</v>
      </c>
      <c r="O107" s="7">
        <v>4</v>
      </c>
      <c r="P107" s="66">
        <f t="shared" si="5"/>
        <v>0.04</v>
      </c>
      <c r="Q107" s="7"/>
      <c r="R107" s="66">
        <f t="shared" si="6"/>
        <v>0</v>
      </c>
      <c r="S107" s="7"/>
      <c r="T107" s="66">
        <f t="shared" si="7"/>
        <v>0</v>
      </c>
      <c r="U107" s="7"/>
      <c r="V107" s="7"/>
    </row>
    <row r="108" spans="2:22">
      <c r="B108" s="42" t="s">
        <v>310</v>
      </c>
      <c r="C108" s="85" t="s">
        <v>280</v>
      </c>
      <c r="D108" s="7">
        <v>23490</v>
      </c>
      <c r="E108" s="87" t="s">
        <v>484</v>
      </c>
      <c r="F108" s="87" t="s">
        <v>484</v>
      </c>
      <c r="G108" s="87" t="s">
        <v>484</v>
      </c>
      <c r="H108" s="87" t="s">
        <v>484</v>
      </c>
      <c r="I108" s="87" t="s">
        <v>484</v>
      </c>
      <c r="J108" s="87" t="s">
        <v>484</v>
      </c>
      <c r="K108" s="87" t="s">
        <v>484</v>
      </c>
      <c r="L108" s="87" t="s">
        <v>484</v>
      </c>
      <c r="M108" s="7">
        <v>5</v>
      </c>
      <c r="N108" s="66">
        <f t="shared" si="4"/>
        <v>117450</v>
      </c>
      <c r="O108" s="7">
        <v>3</v>
      </c>
      <c r="P108" s="66">
        <f t="shared" si="5"/>
        <v>70470</v>
      </c>
      <c r="Q108" s="7"/>
      <c r="R108" s="66">
        <f t="shared" si="6"/>
        <v>0</v>
      </c>
      <c r="S108" s="7"/>
      <c r="T108" s="66">
        <f t="shared" si="7"/>
        <v>0</v>
      </c>
      <c r="U108" s="7"/>
      <c r="V108" s="7"/>
    </row>
    <row r="109" spans="2:22">
      <c r="B109" s="42" t="s">
        <v>311</v>
      </c>
      <c r="C109" s="85" t="s">
        <v>280</v>
      </c>
      <c r="D109" s="7">
        <v>23490</v>
      </c>
      <c r="E109" s="87" t="s">
        <v>484</v>
      </c>
      <c r="F109" s="87" t="s">
        <v>484</v>
      </c>
      <c r="G109" s="87" t="s">
        <v>484</v>
      </c>
      <c r="H109" s="87" t="s">
        <v>484</v>
      </c>
      <c r="I109" s="87" t="s">
        <v>484</v>
      </c>
      <c r="J109" s="87" t="s">
        <v>484</v>
      </c>
      <c r="K109" s="87" t="s">
        <v>484</v>
      </c>
      <c r="L109" s="87" t="s">
        <v>484</v>
      </c>
      <c r="M109" s="7">
        <v>7</v>
      </c>
      <c r="N109" s="66">
        <f t="shared" si="4"/>
        <v>164430</v>
      </c>
      <c r="O109" s="7"/>
      <c r="P109" s="66">
        <f t="shared" si="5"/>
        <v>0</v>
      </c>
      <c r="Q109" s="7">
        <v>6</v>
      </c>
      <c r="R109" s="66">
        <f t="shared" si="6"/>
        <v>140940</v>
      </c>
      <c r="S109" s="7"/>
      <c r="T109" s="66">
        <f t="shared" si="7"/>
        <v>0</v>
      </c>
      <c r="U109" s="7"/>
      <c r="V109" s="7"/>
    </row>
    <row r="110" spans="2:22">
      <c r="B110" s="42" t="s">
        <v>312</v>
      </c>
      <c r="C110" s="85" t="s">
        <v>286</v>
      </c>
      <c r="D110" s="7">
        <v>23490</v>
      </c>
      <c r="E110" s="87" t="s">
        <v>484</v>
      </c>
      <c r="F110" s="87" t="s">
        <v>484</v>
      </c>
      <c r="G110" s="87" t="s">
        <v>484</v>
      </c>
      <c r="H110" s="87" t="s">
        <v>484</v>
      </c>
      <c r="I110" s="87" t="s">
        <v>484</v>
      </c>
      <c r="J110" s="87" t="s">
        <v>484</v>
      </c>
      <c r="K110" s="87" t="s">
        <v>484</v>
      </c>
      <c r="L110" s="87" t="s">
        <v>484</v>
      </c>
      <c r="M110" s="7"/>
      <c r="N110" s="66">
        <f t="shared" si="4"/>
        <v>0</v>
      </c>
      <c r="O110" s="7">
        <v>3</v>
      </c>
      <c r="P110" s="66">
        <f t="shared" si="5"/>
        <v>70470</v>
      </c>
      <c r="Q110" s="7">
        <v>3</v>
      </c>
      <c r="R110" s="66">
        <f t="shared" si="6"/>
        <v>70470</v>
      </c>
      <c r="S110" s="7"/>
      <c r="T110" s="66">
        <f t="shared" si="7"/>
        <v>0</v>
      </c>
      <c r="U110" s="7"/>
      <c r="V110" s="7"/>
    </row>
    <row r="111" spans="2:22">
      <c r="B111" s="42" t="s">
        <v>313</v>
      </c>
      <c r="C111" s="85" t="s">
        <v>314</v>
      </c>
      <c r="D111" s="7">
        <v>0.01</v>
      </c>
      <c r="E111" s="87" t="s">
        <v>484</v>
      </c>
      <c r="F111" s="87" t="s">
        <v>484</v>
      </c>
      <c r="G111" s="87" t="s">
        <v>484</v>
      </c>
      <c r="H111" s="87" t="s">
        <v>484</v>
      </c>
      <c r="I111" s="87" t="s">
        <v>484</v>
      </c>
      <c r="J111" s="87" t="s">
        <v>484</v>
      </c>
      <c r="K111" s="87" t="s">
        <v>484</v>
      </c>
      <c r="L111" s="87" t="s">
        <v>484</v>
      </c>
      <c r="M111" s="7"/>
      <c r="N111" s="66">
        <f t="shared" si="4"/>
        <v>0</v>
      </c>
      <c r="O111" s="7">
        <v>2</v>
      </c>
      <c r="P111" s="66">
        <f t="shared" si="5"/>
        <v>0.02</v>
      </c>
      <c r="Q111" s="7"/>
      <c r="R111" s="66">
        <f t="shared" si="6"/>
        <v>0</v>
      </c>
      <c r="S111" s="7"/>
      <c r="T111" s="66">
        <f t="shared" si="7"/>
        <v>0</v>
      </c>
      <c r="U111" s="7"/>
      <c r="V111" s="7"/>
    </row>
    <row r="112" spans="2:22">
      <c r="B112" s="42" t="s">
        <v>315</v>
      </c>
      <c r="C112" s="85" t="s">
        <v>314</v>
      </c>
      <c r="D112" s="7">
        <v>0.01</v>
      </c>
      <c r="E112" s="87" t="s">
        <v>484</v>
      </c>
      <c r="F112" s="87" t="s">
        <v>484</v>
      </c>
      <c r="G112" s="87" t="s">
        <v>484</v>
      </c>
      <c r="H112" s="87" t="s">
        <v>484</v>
      </c>
      <c r="I112" s="87" t="s">
        <v>484</v>
      </c>
      <c r="J112" s="87" t="s">
        <v>484</v>
      </c>
      <c r="K112" s="87" t="s">
        <v>484</v>
      </c>
      <c r="L112" s="87" t="s">
        <v>484</v>
      </c>
      <c r="M112" s="7"/>
      <c r="N112" s="66">
        <f t="shared" si="4"/>
        <v>0</v>
      </c>
      <c r="O112" s="7">
        <v>4</v>
      </c>
      <c r="P112" s="66">
        <f t="shared" si="5"/>
        <v>0.04</v>
      </c>
      <c r="Q112" s="7">
        <v>1</v>
      </c>
      <c r="R112" s="66">
        <f t="shared" si="6"/>
        <v>0.01</v>
      </c>
      <c r="S112" s="7"/>
      <c r="T112" s="66">
        <f t="shared" si="7"/>
        <v>0</v>
      </c>
      <c r="U112" s="7"/>
      <c r="V112" s="7"/>
    </row>
    <row r="113" spans="2:22">
      <c r="B113" s="42" t="s">
        <v>316</v>
      </c>
      <c r="C113" s="85" t="s">
        <v>314</v>
      </c>
      <c r="D113" s="7">
        <v>0.01</v>
      </c>
      <c r="E113" s="87" t="s">
        <v>484</v>
      </c>
      <c r="F113" s="87" t="s">
        <v>484</v>
      </c>
      <c r="G113" s="87" t="s">
        <v>484</v>
      </c>
      <c r="H113" s="87" t="s">
        <v>484</v>
      </c>
      <c r="I113" s="87" t="s">
        <v>484</v>
      </c>
      <c r="J113" s="87" t="s">
        <v>484</v>
      </c>
      <c r="K113" s="87" t="s">
        <v>484</v>
      </c>
      <c r="L113" s="87" t="s">
        <v>484</v>
      </c>
      <c r="M113" s="7"/>
      <c r="N113" s="66">
        <f t="shared" si="4"/>
        <v>0</v>
      </c>
      <c r="O113" s="7">
        <v>2</v>
      </c>
      <c r="P113" s="66">
        <f t="shared" si="5"/>
        <v>0.02</v>
      </c>
      <c r="Q113" s="7">
        <v>6</v>
      </c>
      <c r="R113" s="66">
        <f t="shared" si="6"/>
        <v>0.06</v>
      </c>
      <c r="S113" s="7"/>
      <c r="T113" s="66">
        <f t="shared" si="7"/>
        <v>0</v>
      </c>
      <c r="U113" s="7"/>
      <c r="V113" s="7"/>
    </row>
    <row r="114" spans="2:22">
      <c r="B114" s="42" t="s">
        <v>317</v>
      </c>
      <c r="C114" s="85" t="s">
        <v>286</v>
      </c>
      <c r="D114" s="7">
        <v>7751</v>
      </c>
      <c r="E114" s="87" t="s">
        <v>484</v>
      </c>
      <c r="F114" s="87" t="s">
        <v>484</v>
      </c>
      <c r="G114" s="87" t="s">
        <v>484</v>
      </c>
      <c r="H114" s="87" t="s">
        <v>484</v>
      </c>
      <c r="I114" s="87" t="s">
        <v>484</v>
      </c>
      <c r="J114" s="87" t="s">
        <v>484</v>
      </c>
      <c r="K114" s="87" t="s">
        <v>484</v>
      </c>
      <c r="L114" s="87" t="s">
        <v>484</v>
      </c>
      <c r="M114" s="7"/>
      <c r="N114" s="66">
        <f t="shared" si="4"/>
        <v>0</v>
      </c>
      <c r="O114" s="7">
        <v>6</v>
      </c>
      <c r="P114" s="66">
        <f t="shared" si="5"/>
        <v>46506</v>
      </c>
      <c r="Q114" s="7">
        <v>14</v>
      </c>
      <c r="R114" s="66">
        <f t="shared" si="6"/>
        <v>108514</v>
      </c>
      <c r="S114" s="7">
        <v>7</v>
      </c>
      <c r="T114" s="66">
        <f t="shared" si="7"/>
        <v>54257</v>
      </c>
      <c r="U114" s="7"/>
      <c r="V114" s="7"/>
    </row>
    <row r="115" spans="2:22">
      <c r="B115" s="42" t="s">
        <v>318</v>
      </c>
      <c r="C115" s="85" t="s">
        <v>280</v>
      </c>
      <c r="D115" s="7">
        <v>25839</v>
      </c>
      <c r="E115" s="87" t="s">
        <v>484</v>
      </c>
      <c r="F115" s="87" t="s">
        <v>484</v>
      </c>
      <c r="G115" s="87" t="s">
        <v>484</v>
      </c>
      <c r="H115" s="87" t="s">
        <v>484</v>
      </c>
      <c r="I115" s="87" t="s">
        <v>484</v>
      </c>
      <c r="J115" s="87" t="s">
        <v>484</v>
      </c>
      <c r="K115" s="87" t="s">
        <v>484</v>
      </c>
      <c r="L115" s="87" t="s">
        <v>484</v>
      </c>
      <c r="M115" s="7"/>
      <c r="N115" s="66">
        <f t="shared" si="4"/>
        <v>0</v>
      </c>
      <c r="O115" s="7">
        <v>3</v>
      </c>
      <c r="P115" s="66">
        <f t="shared" si="5"/>
        <v>77517</v>
      </c>
      <c r="Q115" s="7">
        <v>2</v>
      </c>
      <c r="R115" s="66">
        <f t="shared" si="6"/>
        <v>51678</v>
      </c>
      <c r="S115" s="7">
        <v>3</v>
      </c>
      <c r="T115" s="66">
        <f t="shared" si="7"/>
        <v>77517</v>
      </c>
      <c r="U115" s="7"/>
      <c r="V115" s="7"/>
    </row>
    <row r="116" spans="2:22">
      <c r="B116" s="42" t="s">
        <v>319</v>
      </c>
      <c r="C116" s="85" t="s">
        <v>286</v>
      </c>
      <c r="D116" s="7">
        <v>7751</v>
      </c>
      <c r="E116" s="87" t="s">
        <v>484</v>
      </c>
      <c r="F116" s="87" t="s">
        <v>484</v>
      </c>
      <c r="G116" s="87" t="s">
        <v>484</v>
      </c>
      <c r="H116" s="87" t="s">
        <v>484</v>
      </c>
      <c r="I116" s="87" t="s">
        <v>484</v>
      </c>
      <c r="J116" s="87" t="s">
        <v>484</v>
      </c>
      <c r="K116" s="87" t="s">
        <v>484</v>
      </c>
      <c r="L116" s="87" t="s">
        <v>484</v>
      </c>
      <c r="M116" s="7"/>
      <c r="N116" s="66">
        <f t="shared" si="4"/>
        <v>0</v>
      </c>
      <c r="O116" s="7">
        <v>1</v>
      </c>
      <c r="P116" s="66">
        <f t="shared" si="5"/>
        <v>7751</v>
      </c>
      <c r="Q116" s="7">
        <v>11</v>
      </c>
      <c r="R116" s="66">
        <f t="shared" si="6"/>
        <v>85261</v>
      </c>
      <c r="S116" s="7">
        <v>4</v>
      </c>
      <c r="T116" s="66">
        <f t="shared" si="7"/>
        <v>31004</v>
      </c>
      <c r="U116" s="7"/>
      <c r="V116" s="7"/>
    </row>
    <row r="117" spans="2:22">
      <c r="B117" s="38" t="s">
        <v>178</v>
      </c>
      <c r="C117" s="85"/>
      <c r="D117" s="7"/>
      <c r="E117" s="87" t="s">
        <v>484</v>
      </c>
      <c r="F117" s="87" t="s">
        <v>484</v>
      </c>
      <c r="G117" s="87" t="s">
        <v>484</v>
      </c>
      <c r="H117" s="87" t="s">
        <v>484</v>
      </c>
      <c r="I117" s="87" t="s">
        <v>484</v>
      </c>
      <c r="J117" s="87" t="s">
        <v>484</v>
      </c>
      <c r="K117" s="87" t="s">
        <v>484</v>
      </c>
      <c r="L117" s="87" t="s">
        <v>484</v>
      </c>
      <c r="M117" s="7"/>
      <c r="N117" s="66"/>
      <c r="O117" s="7"/>
      <c r="P117" s="66"/>
      <c r="Q117" s="7"/>
      <c r="R117" s="66"/>
      <c r="S117" s="7"/>
      <c r="T117" s="66"/>
      <c r="U117" s="7"/>
      <c r="V117" s="7"/>
    </row>
    <row r="118" spans="2:22">
      <c r="B118" s="42" t="s">
        <v>320</v>
      </c>
      <c r="C118" s="85"/>
      <c r="D118" s="7">
        <v>52222</v>
      </c>
      <c r="E118" s="87" t="s">
        <v>484</v>
      </c>
      <c r="F118" s="87" t="s">
        <v>484</v>
      </c>
      <c r="G118" s="87" t="s">
        <v>484</v>
      </c>
      <c r="H118" s="87" t="s">
        <v>484</v>
      </c>
      <c r="I118" s="87" t="s">
        <v>484</v>
      </c>
      <c r="J118" s="87" t="s">
        <v>484</v>
      </c>
      <c r="K118" s="87" t="s">
        <v>484</v>
      </c>
      <c r="L118" s="87" t="s">
        <v>484</v>
      </c>
      <c r="M118" s="7"/>
      <c r="N118" s="66">
        <f t="shared" si="4"/>
        <v>0</v>
      </c>
      <c r="O118" s="7">
        <v>2</v>
      </c>
      <c r="P118" s="66">
        <f t="shared" si="5"/>
        <v>104444</v>
      </c>
      <c r="Q118" s="7">
        <v>13</v>
      </c>
      <c r="R118" s="66">
        <f t="shared" si="6"/>
        <v>678886</v>
      </c>
      <c r="S118" s="7">
        <v>2</v>
      </c>
      <c r="T118" s="66">
        <f t="shared" si="7"/>
        <v>104444</v>
      </c>
      <c r="U118" s="7"/>
      <c r="V118" s="7"/>
    </row>
    <row r="119" spans="2:22">
      <c r="B119" s="42" t="s">
        <v>308</v>
      </c>
      <c r="C119" s="85" t="s">
        <v>321</v>
      </c>
      <c r="D119" s="7">
        <v>3.53</v>
      </c>
      <c r="E119" s="87" t="s">
        <v>484</v>
      </c>
      <c r="F119" s="87" t="s">
        <v>484</v>
      </c>
      <c r="G119" s="87" t="s">
        <v>484</v>
      </c>
      <c r="H119" s="87" t="s">
        <v>484</v>
      </c>
      <c r="I119" s="87" t="s">
        <v>484</v>
      </c>
      <c r="J119" s="87" t="s">
        <v>484</v>
      </c>
      <c r="K119" s="87" t="s">
        <v>484</v>
      </c>
      <c r="L119" s="87" t="s">
        <v>484</v>
      </c>
      <c r="M119" s="7"/>
      <c r="N119" s="66">
        <f t="shared" si="4"/>
        <v>0</v>
      </c>
      <c r="O119" s="7">
        <v>9</v>
      </c>
      <c r="P119" s="66">
        <f t="shared" si="5"/>
        <v>31.77</v>
      </c>
      <c r="Q119" s="7"/>
      <c r="R119" s="66">
        <f t="shared" si="6"/>
        <v>0</v>
      </c>
      <c r="S119" s="7">
        <v>1</v>
      </c>
      <c r="T119" s="66">
        <f t="shared" si="7"/>
        <v>3.53</v>
      </c>
      <c r="U119" s="7"/>
      <c r="V119" s="7"/>
    </row>
    <row r="120" spans="2:22">
      <c r="B120" s="42" t="s">
        <v>322</v>
      </c>
      <c r="C120" s="85" t="s">
        <v>314</v>
      </c>
      <c r="D120" s="7">
        <v>12528</v>
      </c>
      <c r="E120" s="87" t="s">
        <v>484</v>
      </c>
      <c r="F120" s="87" t="s">
        <v>484</v>
      </c>
      <c r="G120" s="87" t="s">
        <v>484</v>
      </c>
      <c r="H120" s="87" t="s">
        <v>484</v>
      </c>
      <c r="I120" s="87" t="s">
        <v>484</v>
      </c>
      <c r="J120" s="87" t="s">
        <v>484</v>
      </c>
      <c r="K120" s="87" t="s">
        <v>484</v>
      </c>
      <c r="L120" s="87" t="s">
        <v>484</v>
      </c>
      <c r="M120" s="7"/>
      <c r="N120" s="66">
        <f t="shared" si="4"/>
        <v>0</v>
      </c>
      <c r="O120" s="7">
        <v>7</v>
      </c>
      <c r="P120" s="66">
        <f t="shared" si="5"/>
        <v>87696</v>
      </c>
      <c r="Q120" s="7">
        <v>3</v>
      </c>
      <c r="R120" s="66">
        <f t="shared" si="6"/>
        <v>37584</v>
      </c>
      <c r="S120" s="7">
        <v>1</v>
      </c>
      <c r="T120" s="66">
        <f t="shared" si="7"/>
        <v>12528</v>
      </c>
      <c r="U120" s="7"/>
      <c r="V120" s="7"/>
    </row>
    <row r="121" spans="2:22">
      <c r="B121" s="42" t="s">
        <v>323</v>
      </c>
      <c r="C121" s="85" t="s">
        <v>314</v>
      </c>
      <c r="D121" s="7">
        <v>6960</v>
      </c>
      <c r="E121" s="87" t="s">
        <v>484</v>
      </c>
      <c r="F121" s="87" t="s">
        <v>484</v>
      </c>
      <c r="G121" s="87" t="s">
        <v>484</v>
      </c>
      <c r="H121" s="87" t="s">
        <v>484</v>
      </c>
      <c r="I121" s="87" t="s">
        <v>484</v>
      </c>
      <c r="J121" s="87" t="s">
        <v>484</v>
      </c>
      <c r="K121" s="87" t="s">
        <v>484</v>
      </c>
      <c r="L121" s="87" t="s">
        <v>484</v>
      </c>
      <c r="M121" s="7"/>
      <c r="N121" s="66">
        <f t="shared" si="4"/>
        <v>0</v>
      </c>
      <c r="O121" s="7">
        <v>3</v>
      </c>
      <c r="P121" s="66">
        <f t="shared" si="5"/>
        <v>20880</v>
      </c>
      <c r="Q121" s="7">
        <v>2</v>
      </c>
      <c r="R121" s="66">
        <f t="shared" si="6"/>
        <v>13920</v>
      </c>
      <c r="S121" s="7">
        <v>3</v>
      </c>
      <c r="T121" s="66">
        <f t="shared" si="7"/>
        <v>20880</v>
      </c>
      <c r="U121" s="7"/>
      <c r="V121" s="7"/>
    </row>
    <row r="122" spans="2:22">
      <c r="B122" s="42" t="s">
        <v>324</v>
      </c>
      <c r="C122" s="85" t="s">
        <v>314</v>
      </c>
      <c r="D122" s="7">
        <v>19488</v>
      </c>
      <c r="E122" s="87" t="s">
        <v>484</v>
      </c>
      <c r="F122" s="87" t="s">
        <v>484</v>
      </c>
      <c r="G122" s="87" t="s">
        <v>484</v>
      </c>
      <c r="H122" s="87" t="s">
        <v>484</v>
      </c>
      <c r="I122" s="87" t="s">
        <v>484</v>
      </c>
      <c r="J122" s="87" t="s">
        <v>484</v>
      </c>
      <c r="K122" s="87" t="s">
        <v>484</v>
      </c>
      <c r="L122" s="87" t="s">
        <v>484</v>
      </c>
      <c r="M122" s="7"/>
      <c r="N122" s="66">
        <f t="shared" si="4"/>
        <v>0</v>
      </c>
      <c r="O122" s="7">
        <v>3</v>
      </c>
      <c r="P122" s="66">
        <f t="shared" si="5"/>
        <v>58464</v>
      </c>
      <c r="Q122" s="7"/>
      <c r="R122" s="66">
        <f t="shared" si="6"/>
        <v>0</v>
      </c>
      <c r="S122" s="7"/>
      <c r="T122" s="66">
        <f t="shared" si="7"/>
        <v>0</v>
      </c>
      <c r="U122" s="7"/>
      <c r="V122" s="7"/>
    </row>
    <row r="123" spans="2:22">
      <c r="B123" s="42" t="s">
        <v>325</v>
      </c>
      <c r="C123" s="85" t="s">
        <v>314</v>
      </c>
      <c r="D123" s="7">
        <v>41856</v>
      </c>
      <c r="E123" s="87" t="s">
        <v>484</v>
      </c>
      <c r="F123" s="87" t="s">
        <v>484</v>
      </c>
      <c r="G123" s="87" t="s">
        <v>484</v>
      </c>
      <c r="H123" s="87" t="s">
        <v>484</v>
      </c>
      <c r="I123" s="87" t="s">
        <v>484</v>
      </c>
      <c r="J123" s="87" t="s">
        <v>484</v>
      </c>
      <c r="K123" s="87" t="s">
        <v>484</v>
      </c>
      <c r="L123" s="87" t="s">
        <v>484</v>
      </c>
      <c r="M123" s="7"/>
      <c r="N123" s="66">
        <f t="shared" si="4"/>
        <v>0</v>
      </c>
      <c r="O123" s="7">
        <v>1</v>
      </c>
      <c r="P123" s="66">
        <f t="shared" si="5"/>
        <v>41856</v>
      </c>
      <c r="Q123" s="7"/>
      <c r="R123" s="66">
        <f t="shared" si="6"/>
        <v>0</v>
      </c>
      <c r="S123" s="7"/>
      <c r="T123" s="66">
        <f t="shared" si="7"/>
        <v>0</v>
      </c>
      <c r="U123" s="7"/>
      <c r="V123" s="7"/>
    </row>
    <row r="124" spans="2:22">
      <c r="B124" s="42" t="s">
        <v>326</v>
      </c>
      <c r="C124" s="85" t="s">
        <v>314</v>
      </c>
      <c r="D124" s="7">
        <v>18725</v>
      </c>
      <c r="E124" s="87" t="s">
        <v>484</v>
      </c>
      <c r="F124" s="87" t="s">
        <v>484</v>
      </c>
      <c r="G124" s="87" t="s">
        <v>484</v>
      </c>
      <c r="H124" s="87" t="s">
        <v>484</v>
      </c>
      <c r="I124" s="87" t="s">
        <v>484</v>
      </c>
      <c r="J124" s="87" t="s">
        <v>484</v>
      </c>
      <c r="K124" s="87" t="s">
        <v>484</v>
      </c>
      <c r="L124" s="87" t="s">
        <v>484</v>
      </c>
      <c r="M124" s="7"/>
      <c r="N124" s="66">
        <f t="shared" si="4"/>
        <v>0</v>
      </c>
      <c r="O124" s="7">
        <v>6</v>
      </c>
      <c r="P124" s="66">
        <f t="shared" si="5"/>
        <v>112350</v>
      </c>
      <c r="Q124" s="7">
        <v>9</v>
      </c>
      <c r="R124" s="66">
        <f t="shared" si="6"/>
        <v>168525</v>
      </c>
      <c r="S124" s="7">
        <v>3</v>
      </c>
      <c r="T124" s="66">
        <f t="shared" si="7"/>
        <v>56175</v>
      </c>
      <c r="U124" s="7"/>
      <c r="V124" s="7"/>
    </row>
    <row r="125" spans="2:22">
      <c r="B125" s="42" t="s">
        <v>327</v>
      </c>
      <c r="C125" s="85" t="s">
        <v>314</v>
      </c>
      <c r="D125" s="7">
        <v>46558</v>
      </c>
      <c r="E125" s="87" t="s">
        <v>484</v>
      </c>
      <c r="F125" s="87" t="s">
        <v>484</v>
      </c>
      <c r="G125" s="87" t="s">
        <v>484</v>
      </c>
      <c r="H125" s="87" t="s">
        <v>484</v>
      </c>
      <c r="I125" s="87" t="s">
        <v>484</v>
      </c>
      <c r="J125" s="87" t="s">
        <v>484</v>
      </c>
      <c r="K125" s="87" t="s">
        <v>484</v>
      </c>
      <c r="L125" s="87" t="s">
        <v>484</v>
      </c>
      <c r="M125" s="7"/>
      <c r="N125" s="66">
        <f t="shared" si="4"/>
        <v>0</v>
      </c>
      <c r="O125" s="7">
        <v>7</v>
      </c>
      <c r="P125" s="66">
        <f t="shared" si="5"/>
        <v>325906</v>
      </c>
      <c r="Q125" s="7">
        <v>10</v>
      </c>
      <c r="R125" s="66">
        <f t="shared" si="6"/>
        <v>465580</v>
      </c>
      <c r="S125" s="7">
        <v>3</v>
      </c>
      <c r="T125" s="66">
        <f t="shared" si="7"/>
        <v>139674</v>
      </c>
      <c r="U125" s="7"/>
      <c r="V125" s="7"/>
    </row>
    <row r="126" spans="2:22">
      <c r="B126" s="42" t="s">
        <v>328</v>
      </c>
      <c r="C126" s="85" t="s">
        <v>314</v>
      </c>
      <c r="D126" s="7">
        <v>43413</v>
      </c>
      <c r="E126" s="87" t="s">
        <v>484</v>
      </c>
      <c r="F126" s="87" t="s">
        <v>484</v>
      </c>
      <c r="G126" s="87" t="s">
        <v>484</v>
      </c>
      <c r="H126" s="87" t="s">
        <v>484</v>
      </c>
      <c r="I126" s="87" t="s">
        <v>484</v>
      </c>
      <c r="J126" s="87" t="s">
        <v>484</v>
      </c>
      <c r="K126" s="87" t="s">
        <v>484</v>
      </c>
      <c r="L126" s="87" t="s">
        <v>484</v>
      </c>
      <c r="M126" s="7"/>
      <c r="N126" s="66">
        <f t="shared" si="4"/>
        <v>0</v>
      </c>
      <c r="O126" s="7">
        <v>3</v>
      </c>
      <c r="P126" s="66">
        <f t="shared" si="5"/>
        <v>130239</v>
      </c>
      <c r="Q126" s="7">
        <v>4</v>
      </c>
      <c r="R126" s="66">
        <f t="shared" si="6"/>
        <v>173652</v>
      </c>
      <c r="S126" s="7">
        <v>2</v>
      </c>
      <c r="T126" s="66">
        <f t="shared" si="7"/>
        <v>86826</v>
      </c>
      <c r="U126" s="7"/>
      <c r="V126" s="7"/>
    </row>
    <row r="127" spans="2:22">
      <c r="B127" s="42" t="s">
        <v>329</v>
      </c>
      <c r="C127" s="85" t="s">
        <v>314</v>
      </c>
      <c r="D127" s="7">
        <v>16044</v>
      </c>
      <c r="E127" s="87" t="s">
        <v>484</v>
      </c>
      <c r="F127" s="87" t="s">
        <v>484</v>
      </c>
      <c r="G127" s="87" t="s">
        <v>484</v>
      </c>
      <c r="H127" s="87" t="s">
        <v>484</v>
      </c>
      <c r="I127" s="87" t="s">
        <v>484</v>
      </c>
      <c r="J127" s="87" t="s">
        <v>484</v>
      </c>
      <c r="K127" s="87" t="s">
        <v>484</v>
      </c>
      <c r="L127" s="87" t="s">
        <v>484</v>
      </c>
      <c r="M127" s="7"/>
      <c r="N127" s="66">
        <f t="shared" si="4"/>
        <v>0</v>
      </c>
      <c r="O127" s="7">
        <v>6</v>
      </c>
      <c r="P127" s="66">
        <f t="shared" si="5"/>
        <v>96264</v>
      </c>
      <c r="Q127" s="7">
        <v>9</v>
      </c>
      <c r="R127" s="66">
        <f t="shared" si="6"/>
        <v>144396</v>
      </c>
      <c r="S127" s="7">
        <v>6</v>
      </c>
      <c r="T127" s="66">
        <f t="shared" si="7"/>
        <v>96264</v>
      </c>
      <c r="U127" s="7"/>
      <c r="V127" s="7"/>
    </row>
    <row r="128" spans="2:22">
      <c r="B128" s="42" t="s">
        <v>330</v>
      </c>
      <c r="C128" s="85" t="s">
        <v>314</v>
      </c>
      <c r="D128" s="7">
        <v>15100</v>
      </c>
      <c r="E128" s="87" t="s">
        <v>484</v>
      </c>
      <c r="F128" s="87" t="s">
        <v>484</v>
      </c>
      <c r="G128" s="87" t="s">
        <v>484</v>
      </c>
      <c r="H128" s="87" t="s">
        <v>484</v>
      </c>
      <c r="I128" s="87" t="s">
        <v>484</v>
      </c>
      <c r="J128" s="87" t="s">
        <v>484</v>
      </c>
      <c r="K128" s="87" t="s">
        <v>484</v>
      </c>
      <c r="L128" s="87" t="s">
        <v>484</v>
      </c>
      <c r="M128" s="7"/>
      <c r="N128" s="66">
        <f t="shared" si="4"/>
        <v>0</v>
      </c>
      <c r="O128" s="7">
        <v>1</v>
      </c>
      <c r="P128" s="66">
        <f t="shared" si="5"/>
        <v>15100</v>
      </c>
      <c r="Q128" s="7"/>
      <c r="R128" s="66">
        <f t="shared" si="6"/>
        <v>0</v>
      </c>
      <c r="S128" s="7">
        <v>3</v>
      </c>
      <c r="T128" s="66">
        <f t="shared" si="7"/>
        <v>45300</v>
      </c>
      <c r="U128" s="7"/>
      <c r="V128" s="7"/>
    </row>
    <row r="129" spans="2:22">
      <c r="B129" s="42" t="s">
        <v>331</v>
      </c>
      <c r="C129" s="85" t="s">
        <v>314</v>
      </c>
      <c r="D129" s="7">
        <v>24221</v>
      </c>
      <c r="E129" s="87" t="s">
        <v>484</v>
      </c>
      <c r="F129" s="87" t="s">
        <v>484</v>
      </c>
      <c r="G129" s="87" t="s">
        <v>484</v>
      </c>
      <c r="H129" s="87" t="s">
        <v>484</v>
      </c>
      <c r="I129" s="87" t="s">
        <v>484</v>
      </c>
      <c r="J129" s="87" t="s">
        <v>484</v>
      </c>
      <c r="K129" s="87" t="s">
        <v>484</v>
      </c>
      <c r="L129" s="87" t="s">
        <v>484</v>
      </c>
      <c r="M129" s="7"/>
      <c r="N129" s="66">
        <f t="shared" si="4"/>
        <v>0</v>
      </c>
      <c r="O129" s="7">
        <v>6</v>
      </c>
      <c r="P129" s="66">
        <f t="shared" si="5"/>
        <v>145326</v>
      </c>
      <c r="Q129" s="7">
        <v>8</v>
      </c>
      <c r="R129" s="66">
        <f t="shared" si="6"/>
        <v>193768</v>
      </c>
      <c r="S129" s="7">
        <v>6</v>
      </c>
      <c r="T129" s="66">
        <f t="shared" si="7"/>
        <v>145326</v>
      </c>
      <c r="U129" s="7"/>
      <c r="V129" s="7"/>
    </row>
    <row r="130" spans="2:22">
      <c r="B130" s="42" t="s">
        <v>332</v>
      </c>
      <c r="C130" s="85" t="s">
        <v>314</v>
      </c>
      <c r="D130" s="7">
        <v>13920</v>
      </c>
      <c r="E130" s="87" t="s">
        <v>484</v>
      </c>
      <c r="F130" s="87" t="s">
        <v>484</v>
      </c>
      <c r="G130" s="87" t="s">
        <v>484</v>
      </c>
      <c r="H130" s="87" t="s">
        <v>484</v>
      </c>
      <c r="I130" s="87" t="s">
        <v>484</v>
      </c>
      <c r="J130" s="87" t="s">
        <v>484</v>
      </c>
      <c r="K130" s="87" t="s">
        <v>484</v>
      </c>
      <c r="L130" s="87" t="s">
        <v>484</v>
      </c>
      <c r="M130" s="7"/>
      <c r="N130" s="66">
        <f t="shared" si="4"/>
        <v>0</v>
      </c>
      <c r="O130" s="7">
        <v>6</v>
      </c>
      <c r="P130" s="66">
        <f t="shared" si="5"/>
        <v>83520</v>
      </c>
      <c r="Q130" s="7">
        <v>11</v>
      </c>
      <c r="R130" s="66">
        <f t="shared" si="6"/>
        <v>153120</v>
      </c>
      <c r="S130" s="7">
        <v>7</v>
      </c>
      <c r="T130" s="66">
        <f t="shared" si="7"/>
        <v>97440</v>
      </c>
      <c r="U130" s="7"/>
      <c r="V130" s="7"/>
    </row>
    <row r="131" spans="2:22">
      <c r="B131" s="42" t="s">
        <v>333</v>
      </c>
      <c r="C131" s="85" t="s">
        <v>314</v>
      </c>
      <c r="D131" s="7">
        <v>13920</v>
      </c>
      <c r="E131" s="87" t="s">
        <v>484</v>
      </c>
      <c r="F131" s="87" t="s">
        <v>484</v>
      </c>
      <c r="G131" s="87" t="s">
        <v>484</v>
      </c>
      <c r="H131" s="87" t="s">
        <v>484</v>
      </c>
      <c r="I131" s="87" t="s">
        <v>484</v>
      </c>
      <c r="J131" s="87" t="s">
        <v>484</v>
      </c>
      <c r="K131" s="87" t="s">
        <v>484</v>
      </c>
      <c r="L131" s="87" t="s">
        <v>484</v>
      </c>
      <c r="M131" s="7"/>
      <c r="N131" s="66">
        <f t="shared" si="4"/>
        <v>0</v>
      </c>
      <c r="O131" s="7">
        <v>4</v>
      </c>
      <c r="P131" s="66">
        <f t="shared" si="5"/>
        <v>55680</v>
      </c>
      <c r="Q131" s="7">
        <v>10</v>
      </c>
      <c r="R131" s="66">
        <f t="shared" si="6"/>
        <v>139200</v>
      </c>
      <c r="S131" s="7">
        <v>10</v>
      </c>
      <c r="T131" s="66">
        <f t="shared" si="7"/>
        <v>139200</v>
      </c>
      <c r="U131" s="7"/>
      <c r="V131" s="7"/>
    </row>
    <row r="132" spans="2:22">
      <c r="B132" s="42" t="s">
        <v>334</v>
      </c>
      <c r="C132" s="85" t="s">
        <v>314</v>
      </c>
      <c r="D132" s="7">
        <v>81600</v>
      </c>
      <c r="E132" s="87" t="s">
        <v>484</v>
      </c>
      <c r="F132" s="87" t="s">
        <v>484</v>
      </c>
      <c r="G132" s="87" t="s">
        <v>484</v>
      </c>
      <c r="H132" s="87" t="s">
        <v>484</v>
      </c>
      <c r="I132" s="87" t="s">
        <v>484</v>
      </c>
      <c r="J132" s="87" t="s">
        <v>484</v>
      </c>
      <c r="K132" s="87" t="s">
        <v>484</v>
      </c>
      <c r="L132" s="87" t="s">
        <v>484</v>
      </c>
      <c r="M132" s="7"/>
      <c r="N132" s="66">
        <f t="shared" si="4"/>
        <v>0</v>
      </c>
      <c r="O132" s="7">
        <v>5</v>
      </c>
      <c r="P132" s="66">
        <f t="shared" si="5"/>
        <v>408000</v>
      </c>
      <c r="Q132" s="7"/>
      <c r="R132" s="66">
        <f t="shared" si="6"/>
        <v>0</v>
      </c>
      <c r="S132" s="7">
        <v>4</v>
      </c>
      <c r="T132" s="66">
        <f t="shared" si="7"/>
        <v>326400</v>
      </c>
      <c r="U132" s="7"/>
      <c r="V132" s="7"/>
    </row>
    <row r="133" spans="2:22">
      <c r="B133" s="42" t="s">
        <v>335</v>
      </c>
      <c r="C133" s="85" t="s">
        <v>314</v>
      </c>
      <c r="D133" s="7">
        <v>14407</v>
      </c>
      <c r="E133" s="87" t="s">
        <v>484</v>
      </c>
      <c r="F133" s="87" t="s">
        <v>484</v>
      </c>
      <c r="G133" s="87" t="s">
        <v>484</v>
      </c>
      <c r="H133" s="87" t="s">
        <v>484</v>
      </c>
      <c r="I133" s="87" t="s">
        <v>484</v>
      </c>
      <c r="J133" s="87" t="s">
        <v>484</v>
      </c>
      <c r="K133" s="87" t="s">
        <v>484</v>
      </c>
      <c r="L133" s="87" t="s">
        <v>484</v>
      </c>
      <c r="M133" s="7"/>
      <c r="N133" s="66">
        <f t="shared" si="4"/>
        <v>0</v>
      </c>
      <c r="O133" s="7">
        <v>1</v>
      </c>
      <c r="P133" s="66">
        <f t="shared" si="5"/>
        <v>14407</v>
      </c>
      <c r="Q133" s="7">
        <v>1</v>
      </c>
      <c r="R133" s="66">
        <f t="shared" si="6"/>
        <v>14407</v>
      </c>
      <c r="S133" s="7">
        <v>2</v>
      </c>
      <c r="T133" s="66">
        <f t="shared" si="7"/>
        <v>28814</v>
      </c>
      <c r="U133" s="7"/>
      <c r="V133" s="7"/>
    </row>
    <row r="134" spans="2:22">
      <c r="B134" s="42" t="s">
        <v>336</v>
      </c>
      <c r="C134" s="85" t="s">
        <v>314</v>
      </c>
      <c r="D134" s="7">
        <v>0</v>
      </c>
      <c r="E134" s="87" t="s">
        <v>484</v>
      </c>
      <c r="F134" s="87" t="s">
        <v>484</v>
      </c>
      <c r="G134" s="87" t="s">
        <v>484</v>
      </c>
      <c r="H134" s="87" t="s">
        <v>484</v>
      </c>
      <c r="I134" s="87" t="s">
        <v>484</v>
      </c>
      <c r="J134" s="87" t="s">
        <v>484</v>
      </c>
      <c r="K134" s="87" t="s">
        <v>484</v>
      </c>
      <c r="L134" s="87" t="s">
        <v>484</v>
      </c>
      <c r="M134" s="7"/>
      <c r="N134" s="66">
        <f t="shared" si="4"/>
        <v>0</v>
      </c>
      <c r="O134" s="7">
        <v>1</v>
      </c>
      <c r="P134" s="66">
        <f t="shared" si="5"/>
        <v>0</v>
      </c>
      <c r="Q134" s="7"/>
      <c r="R134" s="66">
        <f t="shared" si="6"/>
        <v>0</v>
      </c>
      <c r="S134" s="7"/>
      <c r="T134" s="66">
        <f t="shared" si="7"/>
        <v>0</v>
      </c>
      <c r="U134" s="7"/>
      <c r="V134" s="7"/>
    </row>
    <row r="135" spans="2:22">
      <c r="B135" s="42" t="s">
        <v>337</v>
      </c>
      <c r="C135" s="85" t="s">
        <v>314</v>
      </c>
      <c r="D135" s="7">
        <v>16425</v>
      </c>
      <c r="E135" s="87" t="s">
        <v>484</v>
      </c>
      <c r="F135" s="87" t="s">
        <v>484</v>
      </c>
      <c r="G135" s="87" t="s">
        <v>484</v>
      </c>
      <c r="H135" s="87" t="s">
        <v>484</v>
      </c>
      <c r="I135" s="87" t="s">
        <v>484</v>
      </c>
      <c r="J135" s="87" t="s">
        <v>484</v>
      </c>
      <c r="K135" s="87" t="s">
        <v>484</v>
      </c>
      <c r="L135" s="87" t="s">
        <v>484</v>
      </c>
      <c r="M135" s="7"/>
      <c r="N135" s="66">
        <f t="shared" si="4"/>
        <v>0</v>
      </c>
      <c r="O135" s="7">
        <v>3</v>
      </c>
      <c r="P135" s="66">
        <f t="shared" si="5"/>
        <v>49275</v>
      </c>
      <c r="Q135" s="7">
        <v>4</v>
      </c>
      <c r="R135" s="66">
        <f t="shared" si="6"/>
        <v>65700</v>
      </c>
      <c r="S135" s="7">
        <v>3</v>
      </c>
      <c r="T135" s="66">
        <f t="shared" si="7"/>
        <v>49275</v>
      </c>
      <c r="U135" s="7"/>
      <c r="V135" s="7"/>
    </row>
    <row r="136" spans="2:22">
      <c r="B136" s="42" t="s">
        <v>338</v>
      </c>
      <c r="C136" s="85" t="s">
        <v>314</v>
      </c>
      <c r="D136" s="7">
        <v>10440</v>
      </c>
      <c r="E136" s="87" t="s">
        <v>484</v>
      </c>
      <c r="F136" s="87" t="s">
        <v>484</v>
      </c>
      <c r="G136" s="87" t="s">
        <v>484</v>
      </c>
      <c r="H136" s="87" t="s">
        <v>484</v>
      </c>
      <c r="I136" s="87" t="s">
        <v>484</v>
      </c>
      <c r="J136" s="87" t="s">
        <v>484</v>
      </c>
      <c r="K136" s="87" t="s">
        <v>484</v>
      </c>
      <c r="L136" s="87" t="s">
        <v>484</v>
      </c>
      <c r="M136" s="7"/>
      <c r="N136" s="66">
        <f t="shared" si="4"/>
        <v>0</v>
      </c>
      <c r="O136" s="7">
        <v>2</v>
      </c>
      <c r="P136" s="66">
        <f t="shared" si="5"/>
        <v>20880</v>
      </c>
      <c r="Q136" s="7">
        <v>1</v>
      </c>
      <c r="R136" s="66">
        <f t="shared" si="6"/>
        <v>10440</v>
      </c>
      <c r="S136" s="7">
        <v>2</v>
      </c>
      <c r="T136" s="66">
        <f t="shared" si="7"/>
        <v>20880</v>
      </c>
      <c r="U136" s="7"/>
      <c r="V136" s="7"/>
    </row>
    <row r="137" spans="2:22">
      <c r="B137" s="42" t="s">
        <v>339</v>
      </c>
      <c r="C137" s="85" t="s">
        <v>314</v>
      </c>
      <c r="D137" s="7">
        <v>19820</v>
      </c>
      <c r="E137" s="87" t="s">
        <v>484</v>
      </c>
      <c r="F137" s="87" t="s">
        <v>484</v>
      </c>
      <c r="G137" s="87" t="s">
        <v>484</v>
      </c>
      <c r="H137" s="87" t="s">
        <v>484</v>
      </c>
      <c r="I137" s="87" t="s">
        <v>484</v>
      </c>
      <c r="J137" s="87" t="s">
        <v>484</v>
      </c>
      <c r="K137" s="87" t="s">
        <v>484</v>
      </c>
      <c r="L137" s="87" t="s">
        <v>484</v>
      </c>
      <c r="M137" s="7"/>
      <c r="N137" s="66">
        <f t="shared" si="4"/>
        <v>0</v>
      </c>
      <c r="O137" s="7">
        <v>7</v>
      </c>
      <c r="P137" s="66">
        <f t="shared" si="5"/>
        <v>138740</v>
      </c>
      <c r="Q137" s="7">
        <v>7</v>
      </c>
      <c r="R137" s="66">
        <f t="shared" si="6"/>
        <v>138740</v>
      </c>
      <c r="S137" s="7"/>
      <c r="T137" s="66">
        <f t="shared" si="7"/>
        <v>0</v>
      </c>
      <c r="U137" s="7"/>
      <c r="V137" s="7"/>
    </row>
    <row r="138" spans="2:22">
      <c r="B138" s="42" t="s">
        <v>340</v>
      </c>
      <c r="C138" s="85" t="s">
        <v>314</v>
      </c>
      <c r="D138" s="7">
        <v>19818</v>
      </c>
      <c r="E138" s="87" t="s">
        <v>484</v>
      </c>
      <c r="F138" s="87" t="s">
        <v>484</v>
      </c>
      <c r="G138" s="87" t="s">
        <v>484</v>
      </c>
      <c r="H138" s="87" t="s">
        <v>484</v>
      </c>
      <c r="I138" s="87" t="s">
        <v>484</v>
      </c>
      <c r="J138" s="87" t="s">
        <v>484</v>
      </c>
      <c r="K138" s="87" t="s">
        <v>484</v>
      </c>
      <c r="L138" s="87" t="s">
        <v>484</v>
      </c>
      <c r="M138" s="7"/>
      <c r="N138" s="66">
        <f t="shared" si="4"/>
        <v>0</v>
      </c>
      <c r="O138" s="7">
        <v>4</v>
      </c>
      <c r="P138" s="66">
        <f t="shared" si="5"/>
        <v>79272</v>
      </c>
      <c r="Q138" s="7">
        <v>2</v>
      </c>
      <c r="R138" s="66">
        <f t="shared" si="6"/>
        <v>39636</v>
      </c>
      <c r="S138" s="7"/>
      <c r="T138" s="66">
        <f t="shared" si="7"/>
        <v>0</v>
      </c>
      <c r="U138" s="7"/>
      <c r="V138" s="7"/>
    </row>
    <row r="139" spans="2:22">
      <c r="B139" s="42" t="s">
        <v>341</v>
      </c>
      <c r="C139" s="85" t="s">
        <v>314</v>
      </c>
      <c r="D139" s="7"/>
      <c r="E139" s="87" t="s">
        <v>484</v>
      </c>
      <c r="F139" s="87" t="s">
        <v>484</v>
      </c>
      <c r="G139" s="87" t="s">
        <v>484</v>
      </c>
      <c r="H139" s="87" t="s">
        <v>484</v>
      </c>
      <c r="I139" s="87" t="s">
        <v>484</v>
      </c>
      <c r="J139" s="87" t="s">
        <v>484</v>
      </c>
      <c r="K139" s="87" t="s">
        <v>484</v>
      </c>
      <c r="L139" s="87" t="s">
        <v>484</v>
      </c>
      <c r="M139" s="7"/>
      <c r="N139" s="66">
        <f t="shared" si="4"/>
        <v>0</v>
      </c>
      <c r="O139" s="7">
        <v>2</v>
      </c>
      <c r="P139" s="66">
        <f t="shared" si="5"/>
        <v>0</v>
      </c>
      <c r="Q139" s="7">
        <v>2</v>
      </c>
      <c r="R139" s="66">
        <f t="shared" si="6"/>
        <v>0</v>
      </c>
      <c r="S139" s="7">
        <v>6</v>
      </c>
      <c r="T139" s="66">
        <f t="shared" si="7"/>
        <v>0</v>
      </c>
      <c r="U139" s="7"/>
      <c r="V139" s="7"/>
    </row>
    <row r="140" spans="2:22">
      <c r="B140" s="42" t="s">
        <v>342</v>
      </c>
      <c r="C140" s="85" t="s">
        <v>314</v>
      </c>
      <c r="D140" s="7">
        <v>9492</v>
      </c>
      <c r="E140" s="87" t="s">
        <v>484</v>
      </c>
      <c r="F140" s="87" t="s">
        <v>484</v>
      </c>
      <c r="G140" s="87" t="s">
        <v>484</v>
      </c>
      <c r="H140" s="87" t="s">
        <v>484</v>
      </c>
      <c r="I140" s="87" t="s">
        <v>484</v>
      </c>
      <c r="J140" s="87" t="s">
        <v>484</v>
      </c>
      <c r="K140" s="87" t="s">
        <v>484</v>
      </c>
      <c r="L140" s="87" t="s">
        <v>484</v>
      </c>
      <c r="M140" s="7"/>
      <c r="N140" s="66">
        <f t="shared" si="4"/>
        <v>0</v>
      </c>
      <c r="O140" s="7">
        <v>1</v>
      </c>
      <c r="P140" s="66">
        <f t="shared" si="5"/>
        <v>9492</v>
      </c>
      <c r="Q140" s="7">
        <v>10</v>
      </c>
      <c r="R140" s="66">
        <f t="shared" si="6"/>
        <v>94920</v>
      </c>
      <c r="S140" s="7"/>
      <c r="T140" s="66">
        <f t="shared" si="7"/>
        <v>0</v>
      </c>
      <c r="U140" s="7"/>
      <c r="V140" s="7"/>
    </row>
    <row r="141" spans="2:22">
      <c r="B141" s="42" t="s">
        <v>343</v>
      </c>
      <c r="C141" s="85" t="s">
        <v>314</v>
      </c>
      <c r="D141" s="7">
        <v>52222</v>
      </c>
      <c r="E141" s="87" t="s">
        <v>484</v>
      </c>
      <c r="F141" s="87" t="s">
        <v>484</v>
      </c>
      <c r="G141" s="87" t="s">
        <v>484</v>
      </c>
      <c r="H141" s="87" t="s">
        <v>484</v>
      </c>
      <c r="I141" s="87" t="s">
        <v>484</v>
      </c>
      <c r="J141" s="87" t="s">
        <v>484</v>
      </c>
      <c r="K141" s="87" t="s">
        <v>484</v>
      </c>
      <c r="L141" s="87" t="s">
        <v>484</v>
      </c>
      <c r="M141" s="7"/>
      <c r="N141" s="66">
        <f t="shared" si="4"/>
        <v>0</v>
      </c>
      <c r="O141" s="7">
        <v>1</v>
      </c>
      <c r="P141" s="66">
        <f t="shared" si="5"/>
        <v>52222</v>
      </c>
      <c r="Q141" s="7">
        <v>16</v>
      </c>
      <c r="R141" s="66">
        <f t="shared" si="6"/>
        <v>835552</v>
      </c>
      <c r="S141" s="7">
        <v>3</v>
      </c>
      <c r="T141" s="66">
        <f t="shared" si="7"/>
        <v>156666</v>
      </c>
      <c r="U141" s="7"/>
      <c r="V141" s="7"/>
    </row>
    <row r="142" spans="2:22">
      <c r="B142" s="42" t="s">
        <v>344</v>
      </c>
      <c r="C142" s="85" t="s">
        <v>345</v>
      </c>
      <c r="D142" s="7">
        <v>18246</v>
      </c>
      <c r="E142" s="87" t="s">
        <v>484</v>
      </c>
      <c r="F142" s="87" t="s">
        <v>484</v>
      </c>
      <c r="G142" s="87" t="s">
        <v>484</v>
      </c>
      <c r="H142" s="87" t="s">
        <v>484</v>
      </c>
      <c r="I142" s="87" t="s">
        <v>484</v>
      </c>
      <c r="J142" s="87" t="s">
        <v>484</v>
      </c>
      <c r="K142" s="87" t="s">
        <v>484</v>
      </c>
      <c r="L142" s="87" t="s">
        <v>484</v>
      </c>
      <c r="M142" s="7"/>
      <c r="N142" s="66">
        <f t="shared" si="4"/>
        <v>0</v>
      </c>
      <c r="O142" s="7">
        <v>5</v>
      </c>
      <c r="P142" s="66">
        <f t="shared" si="5"/>
        <v>91230</v>
      </c>
      <c r="Q142" s="7">
        <v>11</v>
      </c>
      <c r="R142" s="66">
        <f t="shared" si="6"/>
        <v>200706</v>
      </c>
      <c r="S142" s="7">
        <v>2</v>
      </c>
      <c r="T142" s="66">
        <f t="shared" si="7"/>
        <v>36492</v>
      </c>
      <c r="U142" s="7"/>
      <c r="V142" s="7"/>
    </row>
    <row r="143" spans="2:22">
      <c r="B143" s="42" t="s">
        <v>346</v>
      </c>
      <c r="C143" s="85" t="s">
        <v>347</v>
      </c>
      <c r="D143" s="7">
        <v>8179</v>
      </c>
      <c r="E143" s="87" t="s">
        <v>484</v>
      </c>
      <c r="F143" s="87" t="s">
        <v>484</v>
      </c>
      <c r="G143" s="87" t="s">
        <v>484</v>
      </c>
      <c r="H143" s="87" t="s">
        <v>484</v>
      </c>
      <c r="I143" s="87" t="s">
        <v>484</v>
      </c>
      <c r="J143" s="87" t="s">
        <v>484</v>
      </c>
      <c r="K143" s="87" t="s">
        <v>484</v>
      </c>
      <c r="L143" s="87" t="s">
        <v>484</v>
      </c>
      <c r="M143" s="7"/>
      <c r="N143" s="66">
        <f t="shared" si="4"/>
        <v>0</v>
      </c>
      <c r="O143" s="7"/>
      <c r="P143" s="66">
        <f t="shared" si="5"/>
        <v>0</v>
      </c>
      <c r="Q143" s="7">
        <v>1</v>
      </c>
      <c r="R143" s="66">
        <f t="shared" si="6"/>
        <v>8179</v>
      </c>
      <c r="S143" s="7">
        <v>1</v>
      </c>
      <c r="T143" s="66">
        <f t="shared" si="7"/>
        <v>8179</v>
      </c>
      <c r="U143" s="7"/>
      <c r="V143" s="7"/>
    </row>
    <row r="144" spans="2:22">
      <c r="B144" s="77" t="s">
        <v>348</v>
      </c>
      <c r="C144" s="85" t="s">
        <v>314</v>
      </c>
      <c r="D144" s="7">
        <v>33976</v>
      </c>
      <c r="E144" s="87" t="s">
        <v>484</v>
      </c>
      <c r="F144" s="87" t="s">
        <v>484</v>
      </c>
      <c r="G144" s="87" t="s">
        <v>484</v>
      </c>
      <c r="H144" s="87" t="s">
        <v>484</v>
      </c>
      <c r="I144" s="87" t="s">
        <v>484</v>
      </c>
      <c r="J144" s="87" t="s">
        <v>484</v>
      </c>
      <c r="K144" s="87" t="s">
        <v>484</v>
      </c>
      <c r="L144" s="87" t="s">
        <v>484</v>
      </c>
      <c r="M144" s="7"/>
      <c r="N144" s="66">
        <f t="shared" si="4"/>
        <v>0</v>
      </c>
      <c r="O144" s="7">
        <v>4</v>
      </c>
      <c r="P144" s="66">
        <f t="shared" si="5"/>
        <v>135904</v>
      </c>
      <c r="Q144" s="7">
        <v>2</v>
      </c>
      <c r="R144" s="66">
        <f t="shared" si="6"/>
        <v>67952</v>
      </c>
      <c r="S144" s="7">
        <v>2</v>
      </c>
      <c r="T144" s="66">
        <f t="shared" si="7"/>
        <v>67952</v>
      </c>
      <c r="U144" s="7"/>
      <c r="V144" s="7"/>
    </row>
    <row r="145" spans="2:22">
      <c r="B145" s="77" t="s">
        <v>349</v>
      </c>
      <c r="C145" s="85" t="s">
        <v>314</v>
      </c>
      <c r="D145" s="7">
        <v>33976</v>
      </c>
      <c r="E145" s="87" t="s">
        <v>484</v>
      </c>
      <c r="F145" s="87" t="s">
        <v>484</v>
      </c>
      <c r="G145" s="87" t="s">
        <v>484</v>
      </c>
      <c r="H145" s="87" t="s">
        <v>484</v>
      </c>
      <c r="I145" s="87" t="s">
        <v>484</v>
      </c>
      <c r="J145" s="87" t="s">
        <v>484</v>
      </c>
      <c r="K145" s="87" t="s">
        <v>484</v>
      </c>
      <c r="L145" s="87" t="s">
        <v>484</v>
      </c>
      <c r="M145" s="7"/>
      <c r="N145" s="66">
        <f t="shared" si="4"/>
        <v>0</v>
      </c>
      <c r="O145" s="7"/>
      <c r="P145" s="66">
        <f t="shared" si="5"/>
        <v>0</v>
      </c>
      <c r="Q145" s="7"/>
      <c r="R145" s="66">
        <f t="shared" si="6"/>
        <v>0</v>
      </c>
      <c r="S145" s="7"/>
      <c r="T145" s="66">
        <f t="shared" si="7"/>
        <v>0</v>
      </c>
      <c r="U145" s="7"/>
      <c r="V145" s="7"/>
    </row>
    <row r="146" spans="2:22">
      <c r="B146" s="77" t="s">
        <v>350</v>
      </c>
      <c r="C146" s="85" t="s">
        <v>314</v>
      </c>
      <c r="D146" s="7">
        <v>43413</v>
      </c>
      <c r="E146" s="87" t="s">
        <v>484</v>
      </c>
      <c r="F146" s="87" t="s">
        <v>484</v>
      </c>
      <c r="G146" s="87" t="s">
        <v>484</v>
      </c>
      <c r="H146" s="87" t="s">
        <v>484</v>
      </c>
      <c r="I146" s="87" t="s">
        <v>484</v>
      </c>
      <c r="J146" s="87" t="s">
        <v>484</v>
      </c>
      <c r="K146" s="87" t="s">
        <v>484</v>
      </c>
      <c r="L146" s="87" t="s">
        <v>484</v>
      </c>
      <c r="M146" s="7"/>
      <c r="N146" s="66">
        <f t="shared" si="4"/>
        <v>0</v>
      </c>
      <c r="O146" s="7"/>
      <c r="P146" s="66">
        <f t="shared" si="5"/>
        <v>0</v>
      </c>
      <c r="Q146" s="7"/>
      <c r="R146" s="66">
        <f t="shared" si="6"/>
        <v>0</v>
      </c>
      <c r="S146" s="7">
        <v>1</v>
      </c>
      <c r="T146" s="66">
        <f t="shared" si="7"/>
        <v>43413</v>
      </c>
      <c r="U146" s="7"/>
      <c r="V146" s="7"/>
    </row>
    <row r="147" spans="2:22">
      <c r="B147" s="38" t="s">
        <v>351</v>
      </c>
      <c r="C147" s="85"/>
      <c r="D147" s="7"/>
      <c r="E147" s="87" t="s">
        <v>484</v>
      </c>
      <c r="F147" s="87" t="s">
        <v>484</v>
      </c>
      <c r="G147" s="87" t="s">
        <v>484</v>
      </c>
      <c r="H147" s="87" t="s">
        <v>484</v>
      </c>
      <c r="I147" s="87" t="s">
        <v>484</v>
      </c>
      <c r="J147" s="87" t="s">
        <v>484</v>
      </c>
      <c r="K147" s="87" t="s">
        <v>484</v>
      </c>
      <c r="L147" s="87" t="s">
        <v>484</v>
      </c>
      <c r="M147" s="7"/>
      <c r="N147" s="66"/>
      <c r="O147" s="7"/>
      <c r="P147" s="66"/>
      <c r="Q147" s="7"/>
      <c r="R147" s="66"/>
      <c r="S147" s="7"/>
      <c r="T147" s="66"/>
      <c r="U147" s="7"/>
      <c r="V147" s="7"/>
    </row>
    <row r="148" spans="2:22">
      <c r="B148" s="42" t="s">
        <v>287</v>
      </c>
      <c r="C148" s="85" t="s">
        <v>314</v>
      </c>
      <c r="D148" s="7">
        <v>9750</v>
      </c>
      <c r="E148" s="87" t="s">
        <v>484</v>
      </c>
      <c r="F148" s="87" t="s">
        <v>484</v>
      </c>
      <c r="G148" s="87" t="s">
        <v>484</v>
      </c>
      <c r="H148" s="87" t="s">
        <v>484</v>
      </c>
      <c r="I148" s="87" t="s">
        <v>484</v>
      </c>
      <c r="J148" s="87" t="s">
        <v>484</v>
      </c>
      <c r="K148" s="87" t="s">
        <v>484</v>
      </c>
      <c r="L148" s="87" t="s">
        <v>484</v>
      </c>
      <c r="M148" s="7">
        <v>2</v>
      </c>
      <c r="N148" s="66">
        <f t="shared" si="4"/>
        <v>19500</v>
      </c>
      <c r="O148" s="7">
        <v>26</v>
      </c>
      <c r="P148" s="66">
        <f t="shared" si="5"/>
        <v>253500</v>
      </c>
      <c r="Q148" s="7">
        <v>8</v>
      </c>
      <c r="R148" s="66">
        <f t="shared" si="6"/>
        <v>78000</v>
      </c>
      <c r="S148" s="7">
        <v>5</v>
      </c>
      <c r="T148" s="66">
        <f t="shared" si="7"/>
        <v>48750</v>
      </c>
      <c r="U148" s="7"/>
      <c r="V148" s="7"/>
    </row>
    <row r="149" spans="2:22">
      <c r="B149" s="42" t="s">
        <v>281</v>
      </c>
      <c r="C149" s="85" t="s">
        <v>314</v>
      </c>
      <c r="D149" s="7">
        <v>5042</v>
      </c>
      <c r="E149" s="87" t="s">
        <v>484</v>
      </c>
      <c r="F149" s="87" t="s">
        <v>484</v>
      </c>
      <c r="G149" s="87" t="s">
        <v>484</v>
      </c>
      <c r="H149" s="87" t="s">
        <v>484</v>
      </c>
      <c r="I149" s="87" t="s">
        <v>484</v>
      </c>
      <c r="J149" s="87" t="s">
        <v>484</v>
      </c>
      <c r="K149" s="87" t="s">
        <v>484</v>
      </c>
      <c r="L149" s="87" t="s">
        <v>484</v>
      </c>
      <c r="M149" s="7">
        <v>3</v>
      </c>
      <c r="N149" s="66">
        <f t="shared" ref="N149:N194" si="8">D149*M149</f>
        <v>15126</v>
      </c>
      <c r="O149" s="7">
        <v>25</v>
      </c>
      <c r="P149" s="66">
        <f t="shared" si="5"/>
        <v>126050</v>
      </c>
      <c r="Q149" s="7">
        <v>10</v>
      </c>
      <c r="R149" s="66">
        <f t="shared" si="6"/>
        <v>50420</v>
      </c>
      <c r="S149" s="7">
        <v>5</v>
      </c>
      <c r="T149" s="66">
        <f t="shared" si="7"/>
        <v>25210</v>
      </c>
      <c r="U149" s="7"/>
      <c r="V149" s="7"/>
    </row>
    <row r="150" spans="2:22">
      <c r="B150" s="42" t="s">
        <v>352</v>
      </c>
      <c r="C150" s="85" t="s">
        <v>353</v>
      </c>
      <c r="D150" s="7">
        <v>6960</v>
      </c>
      <c r="E150" s="87" t="s">
        <v>484</v>
      </c>
      <c r="F150" s="87" t="s">
        <v>484</v>
      </c>
      <c r="G150" s="87" t="s">
        <v>484</v>
      </c>
      <c r="H150" s="87" t="s">
        <v>484</v>
      </c>
      <c r="I150" s="87" t="s">
        <v>484</v>
      </c>
      <c r="J150" s="87" t="s">
        <v>484</v>
      </c>
      <c r="K150" s="87" t="s">
        <v>484</v>
      </c>
      <c r="L150" s="87" t="s">
        <v>484</v>
      </c>
      <c r="M150" s="7">
        <v>4</v>
      </c>
      <c r="N150" s="66">
        <f t="shared" si="8"/>
        <v>27840</v>
      </c>
      <c r="O150" s="7">
        <v>18</v>
      </c>
      <c r="P150" s="66">
        <f t="shared" ref="P150:P194" si="9">D150*O150</f>
        <v>125280</v>
      </c>
      <c r="Q150" s="7">
        <v>25</v>
      </c>
      <c r="R150" s="66">
        <f t="shared" ref="R150:R194" si="10">D150*Q150</f>
        <v>174000</v>
      </c>
      <c r="S150" s="7">
        <v>26</v>
      </c>
      <c r="T150" s="66">
        <f t="shared" ref="T150:T194" si="11">D150*S150</f>
        <v>180960</v>
      </c>
      <c r="U150" s="7"/>
      <c r="V150" s="7"/>
    </row>
    <row r="151" spans="2:22">
      <c r="B151" s="42" t="s">
        <v>354</v>
      </c>
      <c r="C151" s="85" t="s">
        <v>355</v>
      </c>
      <c r="D151" s="7">
        <v>3712</v>
      </c>
      <c r="E151" s="87" t="s">
        <v>484</v>
      </c>
      <c r="F151" s="87" t="s">
        <v>484</v>
      </c>
      <c r="G151" s="87" t="s">
        <v>484</v>
      </c>
      <c r="H151" s="87" t="s">
        <v>484</v>
      </c>
      <c r="I151" s="87" t="s">
        <v>484</v>
      </c>
      <c r="J151" s="87" t="s">
        <v>484</v>
      </c>
      <c r="K151" s="87" t="s">
        <v>484</v>
      </c>
      <c r="L151" s="87" t="s">
        <v>484</v>
      </c>
      <c r="M151" s="7">
        <v>8</v>
      </c>
      <c r="N151" s="66">
        <f t="shared" si="8"/>
        <v>29696</v>
      </c>
      <c r="O151" s="7">
        <v>31</v>
      </c>
      <c r="P151" s="66">
        <f t="shared" si="9"/>
        <v>115072</v>
      </c>
      <c r="Q151" s="7">
        <v>18</v>
      </c>
      <c r="R151" s="66">
        <f t="shared" si="10"/>
        <v>66816</v>
      </c>
      <c r="S151" s="7">
        <v>55</v>
      </c>
      <c r="T151" s="66">
        <f t="shared" si="11"/>
        <v>204160</v>
      </c>
      <c r="U151" s="7"/>
      <c r="V151" s="7"/>
    </row>
    <row r="152" spans="2:22">
      <c r="B152" s="42" t="s">
        <v>356</v>
      </c>
      <c r="C152" s="85" t="s">
        <v>357</v>
      </c>
      <c r="D152" s="7">
        <v>1856</v>
      </c>
      <c r="E152" s="87" t="s">
        <v>484</v>
      </c>
      <c r="F152" s="87" t="s">
        <v>484</v>
      </c>
      <c r="G152" s="87" t="s">
        <v>484</v>
      </c>
      <c r="H152" s="87" t="s">
        <v>484</v>
      </c>
      <c r="I152" s="87" t="s">
        <v>484</v>
      </c>
      <c r="J152" s="87" t="s">
        <v>484</v>
      </c>
      <c r="K152" s="87" t="s">
        <v>484</v>
      </c>
      <c r="L152" s="87" t="s">
        <v>484</v>
      </c>
      <c r="M152" s="7">
        <v>6</v>
      </c>
      <c r="N152" s="66">
        <f t="shared" si="8"/>
        <v>11136</v>
      </c>
      <c r="O152" s="7">
        <v>26</v>
      </c>
      <c r="P152" s="66">
        <f t="shared" si="9"/>
        <v>48256</v>
      </c>
      <c r="Q152" s="7">
        <v>17</v>
      </c>
      <c r="R152" s="66">
        <f t="shared" si="10"/>
        <v>31552</v>
      </c>
      <c r="S152" s="7">
        <v>63</v>
      </c>
      <c r="T152" s="66">
        <f t="shared" si="11"/>
        <v>116928</v>
      </c>
      <c r="U152" s="7"/>
      <c r="V152" s="7"/>
    </row>
    <row r="153" spans="2:22">
      <c r="B153" s="42" t="s">
        <v>292</v>
      </c>
      <c r="C153" s="85" t="s">
        <v>314</v>
      </c>
      <c r="D153" s="7">
        <v>4002</v>
      </c>
      <c r="E153" s="87" t="s">
        <v>484</v>
      </c>
      <c r="F153" s="87" t="s">
        <v>484</v>
      </c>
      <c r="G153" s="87" t="s">
        <v>484</v>
      </c>
      <c r="H153" s="87" t="s">
        <v>484</v>
      </c>
      <c r="I153" s="87" t="s">
        <v>484</v>
      </c>
      <c r="J153" s="87" t="s">
        <v>484</v>
      </c>
      <c r="K153" s="87" t="s">
        <v>484</v>
      </c>
      <c r="L153" s="87" t="s">
        <v>484</v>
      </c>
      <c r="M153" s="7">
        <v>2</v>
      </c>
      <c r="N153" s="66">
        <f t="shared" si="8"/>
        <v>8004</v>
      </c>
      <c r="O153" s="7">
        <v>20</v>
      </c>
      <c r="P153" s="66">
        <f t="shared" si="9"/>
        <v>80040</v>
      </c>
      <c r="Q153" s="7">
        <v>17</v>
      </c>
      <c r="R153" s="66">
        <f t="shared" si="10"/>
        <v>68034</v>
      </c>
      <c r="S153" s="7">
        <v>4</v>
      </c>
      <c r="T153" s="66">
        <f t="shared" si="11"/>
        <v>16008</v>
      </c>
      <c r="U153" s="7"/>
      <c r="V153" s="7"/>
    </row>
    <row r="154" spans="2:22">
      <c r="B154" s="42" t="s">
        <v>358</v>
      </c>
      <c r="C154" s="85" t="s">
        <v>359</v>
      </c>
      <c r="D154" s="7">
        <v>11</v>
      </c>
      <c r="E154" s="87" t="s">
        <v>484</v>
      </c>
      <c r="F154" s="87" t="s">
        <v>484</v>
      </c>
      <c r="G154" s="87" t="s">
        <v>484</v>
      </c>
      <c r="H154" s="87" t="s">
        <v>484</v>
      </c>
      <c r="I154" s="87" t="s">
        <v>484</v>
      </c>
      <c r="J154" s="87" t="s">
        <v>484</v>
      </c>
      <c r="K154" s="87" t="s">
        <v>484</v>
      </c>
      <c r="L154" s="87" t="s">
        <v>484</v>
      </c>
      <c r="M154" s="7">
        <v>14000</v>
      </c>
      <c r="N154" s="66">
        <f t="shared" si="8"/>
        <v>154000</v>
      </c>
      <c r="O154" s="7">
        <v>122000</v>
      </c>
      <c r="P154" s="66">
        <f t="shared" si="9"/>
        <v>1342000</v>
      </c>
      <c r="Q154" s="7">
        <v>43000</v>
      </c>
      <c r="R154" s="66">
        <f t="shared" si="10"/>
        <v>473000</v>
      </c>
      <c r="S154" s="7">
        <v>36000</v>
      </c>
      <c r="T154" s="66">
        <f t="shared" si="11"/>
        <v>396000</v>
      </c>
      <c r="U154" s="7"/>
      <c r="V154" s="7"/>
    </row>
    <row r="155" spans="2:22">
      <c r="B155" s="42" t="s">
        <v>360</v>
      </c>
      <c r="C155" s="85" t="s">
        <v>314</v>
      </c>
      <c r="D155" s="7">
        <v>18725</v>
      </c>
      <c r="E155" s="87" t="s">
        <v>484</v>
      </c>
      <c r="F155" s="87" t="s">
        <v>484</v>
      </c>
      <c r="G155" s="87" t="s">
        <v>484</v>
      </c>
      <c r="H155" s="87" t="s">
        <v>484</v>
      </c>
      <c r="I155" s="87" t="s">
        <v>484</v>
      </c>
      <c r="J155" s="87" t="s">
        <v>484</v>
      </c>
      <c r="K155" s="87" t="s">
        <v>484</v>
      </c>
      <c r="L155" s="87" t="s">
        <v>484</v>
      </c>
      <c r="M155" s="7">
        <v>1</v>
      </c>
      <c r="N155" s="66">
        <f t="shared" si="8"/>
        <v>18725</v>
      </c>
      <c r="O155" s="7">
        <v>18</v>
      </c>
      <c r="P155" s="66">
        <f t="shared" si="9"/>
        <v>337050</v>
      </c>
      <c r="Q155" s="7">
        <v>13</v>
      </c>
      <c r="R155" s="66">
        <f t="shared" si="10"/>
        <v>243425</v>
      </c>
      <c r="S155" s="7">
        <v>8</v>
      </c>
      <c r="T155" s="66">
        <f t="shared" si="11"/>
        <v>149800</v>
      </c>
      <c r="U155" s="7"/>
      <c r="V155" s="7"/>
    </row>
    <row r="156" spans="2:22">
      <c r="B156" s="42" t="s">
        <v>361</v>
      </c>
      <c r="C156" s="85" t="s">
        <v>314</v>
      </c>
      <c r="D156" s="7">
        <v>15480</v>
      </c>
      <c r="E156" s="87" t="s">
        <v>484</v>
      </c>
      <c r="F156" s="87" t="s">
        <v>484</v>
      </c>
      <c r="G156" s="87" t="s">
        <v>484</v>
      </c>
      <c r="H156" s="87" t="s">
        <v>484</v>
      </c>
      <c r="I156" s="87" t="s">
        <v>484</v>
      </c>
      <c r="J156" s="87" t="s">
        <v>484</v>
      </c>
      <c r="K156" s="87" t="s">
        <v>484</v>
      </c>
      <c r="L156" s="87" t="s">
        <v>484</v>
      </c>
      <c r="M156" s="7">
        <v>1</v>
      </c>
      <c r="N156" s="66">
        <f t="shared" si="8"/>
        <v>15480</v>
      </c>
      <c r="O156" s="7">
        <v>1</v>
      </c>
      <c r="P156" s="66">
        <f t="shared" si="9"/>
        <v>15480</v>
      </c>
      <c r="Q156" s="7">
        <v>7</v>
      </c>
      <c r="R156" s="66">
        <f t="shared" si="10"/>
        <v>108360</v>
      </c>
      <c r="S156" s="7">
        <v>8</v>
      </c>
      <c r="T156" s="66">
        <f t="shared" si="11"/>
        <v>123840</v>
      </c>
      <c r="U156" s="7"/>
      <c r="V156" s="7"/>
    </row>
    <row r="157" spans="2:22">
      <c r="B157" s="42" t="s">
        <v>362</v>
      </c>
      <c r="C157" s="85" t="s">
        <v>314</v>
      </c>
      <c r="D157" s="7">
        <v>3480</v>
      </c>
      <c r="E157" s="87" t="s">
        <v>484</v>
      </c>
      <c r="F157" s="87" t="s">
        <v>484</v>
      </c>
      <c r="G157" s="87" t="s">
        <v>484</v>
      </c>
      <c r="H157" s="87" t="s">
        <v>484</v>
      </c>
      <c r="I157" s="87" t="s">
        <v>484</v>
      </c>
      <c r="J157" s="87" t="s">
        <v>484</v>
      </c>
      <c r="K157" s="87" t="s">
        <v>484</v>
      </c>
      <c r="L157" s="87" t="s">
        <v>484</v>
      </c>
      <c r="M157" s="7"/>
      <c r="N157" s="66">
        <f t="shared" si="8"/>
        <v>0</v>
      </c>
      <c r="O157" s="7">
        <v>1</v>
      </c>
      <c r="P157" s="66">
        <f t="shared" si="9"/>
        <v>3480</v>
      </c>
      <c r="Q157" s="7">
        <v>4</v>
      </c>
      <c r="R157" s="66">
        <f t="shared" si="10"/>
        <v>13920</v>
      </c>
      <c r="S157" s="7"/>
      <c r="T157" s="66">
        <f t="shared" si="11"/>
        <v>0</v>
      </c>
      <c r="U157" s="7"/>
      <c r="V157" s="7"/>
    </row>
    <row r="158" spans="2:22">
      <c r="B158" s="42" t="s">
        <v>363</v>
      </c>
      <c r="C158" s="85" t="s">
        <v>314</v>
      </c>
      <c r="D158" s="7">
        <v>3500</v>
      </c>
      <c r="E158" s="87" t="s">
        <v>484</v>
      </c>
      <c r="F158" s="87" t="s">
        <v>484</v>
      </c>
      <c r="G158" s="87" t="s">
        <v>484</v>
      </c>
      <c r="H158" s="87" t="s">
        <v>484</v>
      </c>
      <c r="I158" s="87" t="s">
        <v>484</v>
      </c>
      <c r="J158" s="87" t="s">
        <v>484</v>
      </c>
      <c r="K158" s="87" t="s">
        <v>484</v>
      </c>
      <c r="L158" s="87" t="s">
        <v>484</v>
      </c>
      <c r="M158" s="7"/>
      <c r="N158" s="66">
        <f t="shared" si="8"/>
        <v>0</v>
      </c>
      <c r="O158" s="7">
        <v>1</v>
      </c>
      <c r="P158" s="66">
        <f t="shared" si="9"/>
        <v>3500</v>
      </c>
      <c r="Q158" s="7">
        <v>1</v>
      </c>
      <c r="R158" s="66">
        <f t="shared" si="10"/>
        <v>3500</v>
      </c>
      <c r="S158" s="7"/>
      <c r="T158" s="66">
        <f t="shared" si="11"/>
        <v>0</v>
      </c>
      <c r="U158" s="7"/>
      <c r="V158" s="7"/>
    </row>
    <row r="159" spans="2:22">
      <c r="B159" s="42" t="s">
        <v>364</v>
      </c>
      <c r="C159" s="85" t="s">
        <v>314</v>
      </c>
      <c r="D159" s="7">
        <v>4500</v>
      </c>
      <c r="E159" s="87" t="s">
        <v>484</v>
      </c>
      <c r="F159" s="87" t="s">
        <v>484</v>
      </c>
      <c r="G159" s="87" t="s">
        <v>484</v>
      </c>
      <c r="H159" s="87" t="s">
        <v>484</v>
      </c>
      <c r="I159" s="87" t="s">
        <v>484</v>
      </c>
      <c r="J159" s="87" t="s">
        <v>484</v>
      </c>
      <c r="K159" s="87" t="s">
        <v>484</v>
      </c>
      <c r="L159" s="87" t="s">
        <v>484</v>
      </c>
      <c r="M159" s="7">
        <v>1</v>
      </c>
      <c r="N159" s="66">
        <f t="shared" si="8"/>
        <v>4500</v>
      </c>
      <c r="O159" s="7">
        <v>6</v>
      </c>
      <c r="P159" s="66">
        <f t="shared" si="9"/>
        <v>27000</v>
      </c>
      <c r="Q159" s="7">
        <v>5</v>
      </c>
      <c r="R159" s="66">
        <f t="shared" si="10"/>
        <v>22500</v>
      </c>
      <c r="S159" s="7"/>
      <c r="T159" s="66">
        <f t="shared" si="11"/>
        <v>0</v>
      </c>
      <c r="U159" s="7"/>
      <c r="V159" s="7"/>
    </row>
    <row r="160" spans="2:22">
      <c r="B160" s="42" t="s">
        <v>365</v>
      </c>
      <c r="C160" s="85" t="s">
        <v>314</v>
      </c>
      <c r="D160" s="7">
        <v>8700</v>
      </c>
      <c r="E160" s="87" t="s">
        <v>484</v>
      </c>
      <c r="F160" s="87" t="s">
        <v>484</v>
      </c>
      <c r="G160" s="87" t="s">
        <v>484</v>
      </c>
      <c r="H160" s="87" t="s">
        <v>484</v>
      </c>
      <c r="I160" s="87" t="s">
        <v>484</v>
      </c>
      <c r="J160" s="87" t="s">
        <v>484</v>
      </c>
      <c r="K160" s="87" t="s">
        <v>484</v>
      </c>
      <c r="L160" s="87" t="s">
        <v>484</v>
      </c>
      <c r="M160" s="7">
        <v>10</v>
      </c>
      <c r="N160" s="66">
        <f t="shared" si="8"/>
        <v>87000</v>
      </c>
      <c r="O160" s="7">
        <v>18</v>
      </c>
      <c r="P160" s="66">
        <f t="shared" si="9"/>
        <v>156600</v>
      </c>
      <c r="Q160" s="7">
        <v>6</v>
      </c>
      <c r="R160" s="66">
        <f t="shared" si="10"/>
        <v>52200</v>
      </c>
      <c r="S160" s="7">
        <v>36</v>
      </c>
      <c r="T160" s="66">
        <f t="shared" si="11"/>
        <v>313200</v>
      </c>
      <c r="U160" s="7"/>
      <c r="V160" s="7"/>
    </row>
    <row r="161" spans="2:22">
      <c r="B161" s="42" t="s">
        <v>366</v>
      </c>
      <c r="C161" s="85" t="s">
        <v>314</v>
      </c>
      <c r="D161" s="7">
        <v>4640</v>
      </c>
      <c r="E161" s="87" t="s">
        <v>484</v>
      </c>
      <c r="F161" s="87" t="s">
        <v>484</v>
      </c>
      <c r="G161" s="87" t="s">
        <v>484</v>
      </c>
      <c r="H161" s="87" t="s">
        <v>484</v>
      </c>
      <c r="I161" s="87" t="s">
        <v>484</v>
      </c>
      <c r="J161" s="87" t="s">
        <v>484</v>
      </c>
      <c r="K161" s="87" t="s">
        <v>484</v>
      </c>
      <c r="L161" s="87" t="s">
        <v>484</v>
      </c>
      <c r="M161" s="7">
        <v>4</v>
      </c>
      <c r="N161" s="66">
        <f t="shared" si="8"/>
        <v>18560</v>
      </c>
      <c r="O161" s="7">
        <v>28</v>
      </c>
      <c r="P161" s="66">
        <f t="shared" si="9"/>
        <v>129920</v>
      </c>
      <c r="Q161" s="7">
        <v>15</v>
      </c>
      <c r="R161" s="66">
        <f t="shared" si="10"/>
        <v>69600</v>
      </c>
      <c r="S161" s="7">
        <v>20</v>
      </c>
      <c r="T161" s="66">
        <f t="shared" si="11"/>
        <v>92800</v>
      </c>
      <c r="U161" s="7"/>
      <c r="V161" s="7"/>
    </row>
    <row r="162" spans="2:22">
      <c r="B162" s="42" t="s">
        <v>294</v>
      </c>
      <c r="C162" s="85" t="s">
        <v>314</v>
      </c>
      <c r="D162" s="7">
        <v>6090</v>
      </c>
      <c r="E162" s="87" t="s">
        <v>484</v>
      </c>
      <c r="F162" s="87" t="s">
        <v>484</v>
      </c>
      <c r="G162" s="87" t="s">
        <v>484</v>
      </c>
      <c r="H162" s="87" t="s">
        <v>484</v>
      </c>
      <c r="I162" s="87" t="s">
        <v>484</v>
      </c>
      <c r="J162" s="87" t="s">
        <v>484</v>
      </c>
      <c r="K162" s="87" t="s">
        <v>484</v>
      </c>
      <c r="L162" s="87" t="s">
        <v>484</v>
      </c>
      <c r="M162" s="7">
        <v>3</v>
      </c>
      <c r="N162" s="66">
        <f t="shared" si="8"/>
        <v>18270</v>
      </c>
      <c r="O162" s="7">
        <v>28</v>
      </c>
      <c r="P162" s="66">
        <f t="shared" si="9"/>
        <v>170520</v>
      </c>
      <c r="Q162" s="7">
        <v>6</v>
      </c>
      <c r="R162" s="66">
        <f t="shared" si="10"/>
        <v>36540</v>
      </c>
      <c r="S162" s="7">
        <v>9</v>
      </c>
      <c r="T162" s="66">
        <f t="shared" si="11"/>
        <v>54810</v>
      </c>
      <c r="U162" s="7"/>
      <c r="V162" s="7"/>
    </row>
    <row r="163" spans="2:22">
      <c r="B163" s="42" t="s">
        <v>367</v>
      </c>
      <c r="C163" s="85" t="s">
        <v>314</v>
      </c>
      <c r="D163" s="7">
        <v>5382</v>
      </c>
      <c r="E163" s="87" t="s">
        <v>484</v>
      </c>
      <c r="F163" s="87" t="s">
        <v>484</v>
      </c>
      <c r="G163" s="87" t="s">
        <v>484</v>
      </c>
      <c r="H163" s="87" t="s">
        <v>484</v>
      </c>
      <c r="I163" s="87" t="s">
        <v>484</v>
      </c>
      <c r="J163" s="87" t="s">
        <v>484</v>
      </c>
      <c r="K163" s="87" t="s">
        <v>484</v>
      </c>
      <c r="L163" s="87" t="s">
        <v>484</v>
      </c>
      <c r="M163" s="7">
        <v>4</v>
      </c>
      <c r="N163" s="66">
        <f t="shared" si="8"/>
        <v>21528</v>
      </c>
      <c r="O163" s="7">
        <v>33</v>
      </c>
      <c r="P163" s="66">
        <f t="shared" si="9"/>
        <v>177606</v>
      </c>
      <c r="Q163" s="7">
        <v>20</v>
      </c>
      <c r="R163" s="66">
        <f t="shared" si="10"/>
        <v>107640</v>
      </c>
      <c r="S163" s="7">
        <v>12</v>
      </c>
      <c r="T163" s="66">
        <f t="shared" si="11"/>
        <v>64584</v>
      </c>
      <c r="U163" s="7"/>
      <c r="V163" s="7"/>
    </row>
    <row r="164" spans="2:22">
      <c r="B164" s="42" t="s">
        <v>368</v>
      </c>
      <c r="C164" s="85" t="s">
        <v>369</v>
      </c>
      <c r="D164" s="7">
        <v>3.5</v>
      </c>
      <c r="E164" s="87" t="s">
        <v>484</v>
      </c>
      <c r="F164" s="87" t="s">
        <v>484</v>
      </c>
      <c r="G164" s="87" t="s">
        <v>484</v>
      </c>
      <c r="H164" s="87" t="s">
        <v>484</v>
      </c>
      <c r="I164" s="87" t="s">
        <v>484</v>
      </c>
      <c r="J164" s="87" t="s">
        <v>484</v>
      </c>
      <c r="K164" s="87" t="s">
        <v>484</v>
      </c>
      <c r="L164" s="87" t="s">
        <v>484</v>
      </c>
      <c r="M164" s="7">
        <v>1000</v>
      </c>
      <c r="N164" s="66">
        <f t="shared" si="8"/>
        <v>3500</v>
      </c>
      <c r="O164" s="7">
        <v>17</v>
      </c>
      <c r="P164" s="66">
        <f t="shared" si="9"/>
        <v>59.5</v>
      </c>
      <c r="Q164" s="7">
        <v>11</v>
      </c>
      <c r="R164" s="66">
        <f t="shared" si="10"/>
        <v>38.5</v>
      </c>
      <c r="S164" s="7">
        <v>5</v>
      </c>
      <c r="T164" s="66">
        <f t="shared" si="11"/>
        <v>17.5</v>
      </c>
      <c r="U164" s="7"/>
      <c r="V164" s="7"/>
    </row>
    <row r="165" spans="2:22">
      <c r="B165" s="42" t="s">
        <v>370</v>
      </c>
      <c r="C165" s="85" t="s">
        <v>263</v>
      </c>
      <c r="D165" s="7">
        <v>6960</v>
      </c>
      <c r="E165" s="87" t="s">
        <v>484</v>
      </c>
      <c r="F165" s="87" t="s">
        <v>484</v>
      </c>
      <c r="G165" s="87" t="s">
        <v>484</v>
      </c>
      <c r="H165" s="87" t="s">
        <v>484</v>
      </c>
      <c r="I165" s="87" t="s">
        <v>484</v>
      </c>
      <c r="J165" s="87" t="s">
        <v>484</v>
      </c>
      <c r="K165" s="87" t="s">
        <v>484</v>
      </c>
      <c r="L165" s="87" t="s">
        <v>484</v>
      </c>
      <c r="M165" s="7">
        <v>12</v>
      </c>
      <c r="N165" s="66">
        <f t="shared" si="8"/>
        <v>83520</v>
      </c>
      <c r="O165" s="7">
        <v>58</v>
      </c>
      <c r="P165" s="66">
        <f t="shared" si="9"/>
        <v>403680</v>
      </c>
      <c r="Q165" s="7">
        <v>16</v>
      </c>
      <c r="R165" s="66">
        <f t="shared" si="10"/>
        <v>111360</v>
      </c>
      <c r="S165" s="7">
        <v>22</v>
      </c>
      <c r="T165" s="66">
        <f t="shared" si="11"/>
        <v>153120</v>
      </c>
      <c r="U165" s="7"/>
      <c r="V165" s="7"/>
    </row>
    <row r="166" spans="2:22">
      <c r="B166" s="42" t="s">
        <v>302</v>
      </c>
      <c r="C166" s="85" t="s">
        <v>314</v>
      </c>
      <c r="D166" s="7">
        <v>4872</v>
      </c>
      <c r="E166" s="87" t="s">
        <v>484</v>
      </c>
      <c r="F166" s="87" t="s">
        <v>484</v>
      </c>
      <c r="G166" s="87" t="s">
        <v>484</v>
      </c>
      <c r="H166" s="87" t="s">
        <v>484</v>
      </c>
      <c r="I166" s="87" t="s">
        <v>484</v>
      </c>
      <c r="J166" s="87" t="s">
        <v>484</v>
      </c>
      <c r="K166" s="87" t="s">
        <v>484</v>
      </c>
      <c r="L166" s="87" t="s">
        <v>484</v>
      </c>
      <c r="M166" s="7">
        <v>1</v>
      </c>
      <c r="N166" s="66">
        <f t="shared" si="8"/>
        <v>4872</v>
      </c>
      <c r="O166" s="7">
        <v>16</v>
      </c>
      <c r="P166" s="66">
        <f t="shared" si="9"/>
        <v>77952</v>
      </c>
      <c r="Q166" s="7">
        <v>6</v>
      </c>
      <c r="R166" s="66">
        <f t="shared" si="10"/>
        <v>29232</v>
      </c>
      <c r="S166" s="7">
        <v>9</v>
      </c>
      <c r="T166" s="66">
        <f t="shared" si="11"/>
        <v>43848</v>
      </c>
      <c r="U166" s="7"/>
      <c r="V166" s="7"/>
    </row>
    <row r="167" spans="2:22">
      <c r="B167" s="42" t="s">
        <v>371</v>
      </c>
      <c r="C167" s="85" t="s">
        <v>314</v>
      </c>
      <c r="D167" s="7">
        <v>2436</v>
      </c>
      <c r="E167" s="87" t="s">
        <v>484</v>
      </c>
      <c r="F167" s="87" t="s">
        <v>484</v>
      </c>
      <c r="G167" s="87" t="s">
        <v>484</v>
      </c>
      <c r="H167" s="87" t="s">
        <v>484</v>
      </c>
      <c r="I167" s="87" t="s">
        <v>484</v>
      </c>
      <c r="J167" s="87" t="s">
        <v>484</v>
      </c>
      <c r="K167" s="87" t="s">
        <v>484</v>
      </c>
      <c r="L167" s="87" t="s">
        <v>484</v>
      </c>
      <c r="M167" s="7">
        <v>3</v>
      </c>
      <c r="N167" s="66">
        <f t="shared" si="8"/>
        <v>7308</v>
      </c>
      <c r="O167" s="7">
        <v>11</v>
      </c>
      <c r="P167" s="66">
        <f t="shared" si="9"/>
        <v>26796</v>
      </c>
      <c r="Q167" s="7">
        <v>9</v>
      </c>
      <c r="R167" s="66">
        <f t="shared" si="10"/>
        <v>21924</v>
      </c>
      <c r="S167" s="7">
        <v>6</v>
      </c>
      <c r="T167" s="66">
        <f t="shared" si="11"/>
        <v>14616</v>
      </c>
      <c r="U167" s="7"/>
      <c r="V167" s="7"/>
    </row>
    <row r="168" spans="2:22">
      <c r="B168" s="42" t="s">
        <v>372</v>
      </c>
      <c r="C168" s="85" t="s">
        <v>280</v>
      </c>
      <c r="D168" s="7">
        <v>6246</v>
      </c>
      <c r="E168" s="87" t="s">
        <v>484</v>
      </c>
      <c r="F168" s="87" t="s">
        <v>484</v>
      </c>
      <c r="G168" s="87" t="s">
        <v>484</v>
      </c>
      <c r="H168" s="87" t="s">
        <v>484</v>
      </c>
      <c r="I168" s="87" t="s">
        <v>484</v>
      </c>
      <c r="J168" s="87" t="s">
        <v>484</v>
      </c>
      <c r="K168" s="87" t="s">
        <v>484</v>
      </c>
      <c r="L168" s="87" t="s">
        <v>484</v>
      </c>
      <c r="M168" s="7">
        <v>1</v>
      </c>
      <c r="N168" s="66">
        <f t="shared" si="8"/>
        <v>6246</v>
      </c>
      <c r="O168" s="7">
        <v>3</v>
      </c>
      <c r="P168" s="66">
        <f t="shared" si="9"/>
        <v>18738</v>
      </c>
      <c r="Q168" s="7"/>
      <c r="R168" s="66">
        <f t="shared" si="10"/>
        <v>0</v>
      </c>
      <c r="S168" s="7">
        <v>1</v>
      </c>
      <c r="T168" s="66">
        <f t="shared" si="11"/>
        <v>6246</v>
      </c>
      <c r="U168" s="7"/>
      <c r="V168" s="7"/>
    </row>
    <row r="169" spans="2:22">
      <c r="B169" s="42" t="s">
        <v>285</v>
      </c>
      <c r="C169" s="85" t="s">
        <v>286</v>
      </c>
      <c r="D169" s="7">
        <v>13212</v>
      </c>
      <c r="E169" s="87" t="s">
        <v>484</v>
      </c>
      <c r="F169" s="87" t="s">
        <v>484</v>
      </c>
      <c r="G169" s="87" t="s">
        <v>484</v>
      </c>
      <c r="H169" s="87" t="s">
        <v>484</v>
      </c>
      <c r="I169" s="87" t="s">
        <v>484</v>
      </c>
      <c r="J169" s="87" t="s">
        <v>484</v>
      </c>
      <c r="K169" s="87" t="s">
        <v>484</v>
      </c>
      <c r="L169" s="87" t="s">
        <v>484</v>
      </c>
      <c r="M169" s="7">
        <v>7</v>
      </c>
      <c r="N169" s="66">
        <f t="shared" si="8"/>
        <v>92484</v>
      </c>
      <c r="O169" s="7"/>
      <c r="P169" s="66">
        <f t="shared" si="9"/>
        <v>0</v>
      </c>
      <c r="Q169" s="7">
        <v>2</v>
      </c>
      <c r="R169" s="66">
        <f t="shared" si="10"/>
        <v>26424</v>
      </c>
      <c r="S169" s="7">
        <v>1</v>
      </c>
      <c r="T169" s="66">
        <f t="shared" si="11"/>
        <v>13212</v>
      </c>
      <c r="U169" s="7"/>
      <c r="V169" s="7"/>
    </row>
    <row r="170" spans="2:22">
      <c r="B170" s="42" t="s">
        <v>312</v>
      </c>
      <c r="C170" s="85" t="s">
        <v>286</v>
      </c>
      <c r="D170" s="7">
        <v>2320</v>
      </c>
      <c r="E170" s="87" t="s">
        <v>484</v>
      </c>
      <c r="F170" s="87" t="s">
        <v>484</v>
      </c>
      <c r="G170" s="87" t="s">
        <v>484</v>
      </c>
      <c r="H170" s="87" t="s">
        <v>484</v>
      </c>
      <c r="I170" s="87" t="s">
        <v>484</v>
      </c>
      <c r="J170" s="87" t="s">
        <v>484</v>
      </c>
      <c r="K170" s="87" t="s">
        <v>484</v>
      </c>
      <c r="L170" s="87" t="s">
        <v>484</v>
      </c>
      <c r="M170" s="7">
        <v>3</v>
      </c>
      <c r="N170" s="66">
        <f t="shared" si="8"/>
        <v>6960</v>
      </c>
      <c r="O170" s="7"/>
      <c r="P170" s="66">
        <f t="shared" si="9"/>
        <v>0</v>
      </c>
      <c r="Q170" s="7">
        <v>8</v>
      </c>
      <c r="R170" s="66">
        <f t="shared" si="10"/>
        <v>18560</v>
      </c>
      <c r="S170" s="7">
        <v>2</v>
      </c>
      <c r="T170" s="66">
        <f t="shared" si="11"/>
        <v>4640</v>
      </c>
      <c r="U170" s="7"/>
      <c r="V170" s="7"/>
    </row>
    <row r="171" spans="2:22">
      <c r="B171" s="42" t="s">
        <v>319</v>
      </c>
      <c r="C171" s="85" t="s">
        <v>286</v>
      </c>
      <c r="D171" s="7">
        <v>2320</v>
      </c>
      <c r="E171" s="87" t="s">
        <v>484</v>
      </c>
      <c r="F171" s="87" t="s">
        <v>484</v>
      </c>
      <c r="G171" s="87" t="s">
        <v>484</v>
      </c>
      <c r="H171" s="87" t="s">
        <v>484</v>
      </c>
      <c r="I171" s="87" t="s">
        <v>484</v>
      </c>
      <c r="J171" s="87" t="s">
        <v>484</v>
      </c>
      <c r="K171" s="87" t="s">
        <v>484</v>
      </c>
      <c r="L171" s="87" t="s">
        <v>484</v>
      </c>
      <c r="M171" s="7">
        <v>1</v>
      </c>
      <c r="N171" s="66">
        <f t="shared" si="8"/>
        <v>2320</v>
      </c>
      <c r="O171" s="7"/>
      <c r="P171" s="66">
        <f t="shared" si="9"/>
        <v>0</v>
      </c>
      <c r="Q171" s="7"/>
      <c r="R171" s="66">
        <f t="shared" si="10"/>
        <v>0</v>
      </c>
      <c r="S171" s="7"/>
      <c r="T171" s="66">
        <f t="shared" si="11"/>
        <v>0</v>
      </c>
      <c r="U171" s="7"/>
      <c r="V171" s="7"/>
    </row>
    <row r="172" spans="2:22">
      <c r="B172" s="42" t="s">
        <v>373</v>
      </c>
      <c r="C172" s="85" t="s">
        <v>374</v>
      </c>
      <c r="D172" s="7"/>
      <c r="E172" s="87" t="s">
        <v>484</v>
      </c>
      <c r="F172" s="87" t="s">
        <v>484</v>
      </c>
      <c r="G172" s="87" t="s">
        <v>484</v>
      </c>
      <c r="H172" s="87" t="s">
        <v>484</v>
      </c>
      <c r="I172" s="87" t="s">
        <v>484</v>
      </c>
      <c r="J172" s="87" t="s">
        <v>484</v>
      </c>
      <c r="K172" s="87" t="s">
        <v>484</v>
      </c>
      <c r="L172" s="87" t="s">
        <v>484</v>
      </c>
      <c r="M172" s="7">
        <v>400</v>
      </c>
      <c r="N172" s="66">
        <f t="shared" si="8"/>
        <v>0</v>
      </c>
      <c r="O172" s="7"/>
      <c r="P172" s="66">
        <f t="shared" si="9"/>
        <v>0</v>
      </c>
      <c r="Q172" s="7"/>
      <c r="R172" s="66">
        <f t="shared" si="10"/>
        <v>0</v>
      </c>
      <c r="S172" s="7"/>
      <c r="T172" s="66">
        <f t="shared" si="11"/>
        <v>0</v>
      </c>
      <c r="U172" s="7"/>
      <c r="V172" s="7"/>
    </row>
    <row r="173" spans="2:22">
      <c r="B173" s="42" t="s">
        <v>375</v>
      </c>
      <c r="C173" s="85" t="s">
        <v>280</v>
      </c>
      <c r="D173" s="7">
        <v>6246</v>
      </c>
      <c r="E173" s="87" t="s">
        <v>484</v>
      </c>
      <c r="F173" s="87" t="s">
        <v>484</v>
      </c>
      <c r="G173" s="87" t="s">
        <v>484</v>
      </c>
      <c r="H173" s="87" t="s">
        <v>484</v>
      </c>
      <c r="I173" s="87" t="s">
        <v>484</v>
      </c>
      <c r="J173" s="87" t="s">
        <v>484</v>
      </c>
      <c r="K173" s="87" t="s">
        <v>484</v>
      </c>
      <c r="L173" s="87" t="s">
        <v>484</v>
      </c>
      <c r="M173" s="7"/>
      <c r="N173" s="66">
        <f t="shared" si="8"/>
        <v>0</v>
      </c>
      <c r="O173" s="7">
        <v>11</v>
      </c>
      <c r="P173" s="66">
        <f t="shared" si="9"/>
        <v>68706</v>
      </c>
      <c r="Q173" s="7">
        <v>8</v>
      </c>
      <c r="R173" s="66">
        <f t="shared" si="10"/>
        <v>49968</v>
      </c>
      <c r="S173" s="7">
        <v>4</v>
      </c>
      <c r="T173" s="66">
        <f t="shared" si="11"/>
        <v>24984</v>
      </c>
      <c r="U173" s="7"/>
      <c r="V173" s="7"/>
    </row>
    <row r="174" spans="2:22">
      <c r="B174" s="42" t="s">
        <v>317</v>
      </c>
      <c r="C174" s="85" t="s">
        <v>286</v>
      </c>
      <c r="D174" s="7">
        <v>10440</v>
      </c>
      <c r="E174" s="87" t="s">
        <v>484</v>
      </c>
      <c r="F174" s="87" t="s">
        <v>484</v>
      </c>
      <c r="G174" s="87" t="s">
        <v>484</v>
      </c>
      <c r="H174" s="87" t="s">
        <v>484</v>
      </c>
      <c r="I174" s="87" t="s">
        <v>484</v>
      </c>
      <c r="J174" s="87" t="s">
        <v>484</v>
      </c>
      <c r="K174" s="87" t="s">
        <v>484</v>
      </c>
      <c r="L174" s="87" t="s">
        <v>484</v>
      </c>
      <c r="M174" s="7"/>
      <c r="N174" s="66">
        <f t="shared" si="8"/>
        <v>0</v>
      </c>
      <c r="O174" s="7">
        <v>6</v>
      </c>
      <c r="P174" s="66">
        <f t="shared" si="9"/>
        <v>62640</v>
      </c>
      <c r="Q174" s="7">
        <v>7</v>
      </c>
      <c r="R174" s="66">
        <f t="shared" si="10"/>
        <v>73080</v>
      </c>
      <c r="S174" s="7">
        <v>4</v>
      </c>
      <c r="T174" s="66">
        <f t="shared" si="11"/>
        <v>41760</v>
      </c>
      <c r="U174" s="7"/>
      <c r="V174" s="7"/>
    </row>
    <row r="175" spans="2:22">
      <c r="B175" s="76" t="s">
        <v>376</v>
      </c>
      <c r="C175" s="85"/>
      <c r="D175" s="7"/>
      <c r="E175" s="87" t="s">
        <v>484</v>
      </c>
      <c r="F175" s="87" t="s">
        <v>484</v>
      </c>
      <c r="G175" s="87" t="s">
        <v>484</v>
      </c>
      <c r="H175" s="87" t="s">
        <v>484</v>
      </c>
      <c r="I175" s="87" t="s">
        <v>484</v>
      </c>
      <c r="J175" s="87" t="s">
        <v>484</v>
      </c>
      <c r="K175" s="87" t="s">
        <v>484</v>
      </c>
      <c r="L175" s="87" t="s">
        <v>484</v>
      </c>
      <c r="M175" s="7"/>
      <c r="N175" s="66"/>
      <c r="O175" s="7"/>
      <c r="P175" s="66"/>
      <c r="Q175" s="7"/>
      <c r="R175" s="66"/>
      <c r="S175" s="7"/>
      <c r="T175" s="66"/>
      <c r="U175" s="7"/>
      <c r="V175" s="7"/>
    </row>
    <row r="176" spans="2:22">
      <c r="B176" s="42" t="s">
        <v>377</v>
      </c>
      <c r="C176" s="85" t="s">
        <v>314</v>
      </c>
      <c r="D176" s="7"/>
      <c r="E176" s="87" t="s">
        <v>484</v>
      </c>
      <c r="F176" s="87" t="s">
        <v>484</v>
      </c>
      <c r="G176" s="87" t="s">
        <v>484</v>
      </c>
      <c r="H176" s="87" t="s">
        <v>484</v>
      </c>
      <c r="I176" s="87" t="s">
        <v>484</v>
      </c>
      <c r="J176" s="87" t="s">
        <v>484</v>
      </c>
      <c r="K176" s="87" t="s">
        <v>484</v>
      </c>
      <c r="L176" s="87" t="s">
        <v>484</v>
      </c>
      <c r="M176" s="7">
        <v>4</v>
      </c>
      <c r="N176" s="66">
        <f t="shared" si="8"/>
        <v>0</v>
      </c>
      <c r="O176" s="7">
        <v>23</v>
      </c>
      <c r="P176" s="66">
        <f t="shared" si="9"/>
        <v>0</v>
      </c>
      <c r="Q176" s="7"/>
      <c r="R176" s="66">
        <f t="shared" si="10"/>
        <v>0</v>
      </c>
      <c r="S176" s="7"/>
      <c r="T176" s="66">
        <f t="shared" si="11"/>
        <v>0</v>
      </c>
      <c r="U176" s="7"/>
      <c r="V176" s="7"/>
    </row>
    <row r="177" spans="2:22">
      <c r="B177" s="42" t="s">
        <v>378</v>
      </c>
      <c r="C177" s="85" t="s">
        <v>314</v>
      </c>
      <c r="D177" s="7">
        <v>71224</v>
      </c>
      <c r="E177" s="87" t="s">
        <v>484</v>
      </c>
      <c r="F177" s="87" t="s">
        <v>484</v>
      </c>
      <c r="G177" s="87" t="s">
        <v>484</v>
      </c>
      <c r="H177" s="87" t="s">
        <v>484</v>
      </c>
      <c r="I177" s="87" t="s">
        <v>484</v>
      </c>
      <c r="J177" s="87" t="s">
        <v>484</v>
      </c>
      <c r="K177" s="87" t="s">
        <v>484</v>
      </c>
      <c r="L177" s="87" t="s">
        <v>484</v>
      </c>
      <c r="M177" s="7">
        <v>2</v>
      </c>
      <c r="N177" s="66">
        <f t="shared" si="8"/>
        <v>142448</v>
      </c>
      <c r="O177" s="7">
        <v>15</v>
      </c>
      <c r="P177" s="66">
        <f t="shared" si="9"/>
        <v>1068360</v>
      </c>
      <c r="Q177" s="7"/>
      <c r="R177" s="66">
        <f t="shared" si="10"/>
        <v>0</v>
      </c>
      <c r="S177" s="7"/>
      <c r="T177" s="66">
        <f t="shared" si="11"/>
        <v>0</v>
      </c>
      <c r="U177" s="7"/>
      <c r="V177" s="7"/>
    </row>
    <row r="178" spans="2:22">
      <c r="B178" s="38" t="s">
        <v>180</v>
      </c>
      <c r="C178" s="85"/>
      <c r="D178" s="7"/>
      <c r="E178" s="87" t="s">
        <v>484</v>
      </c>
      <c r="F178" s="87" t="s">
        <v>484</v>
      </c>
      <c r="G178" s="87" t="s">
        <v>484</v>
      </c>
      <c r="H178" s="87" t="s">
        <v>484</v>
      </c>
      <c r="I178" s="87" t="s">
        <v>484</v>
      </c>
      <c r="J178" s="87" t="s">
        <v>484</v>
      </c>
      <c r="K178" s="87" t="s">
        <v>484</v>
      </c>
      <c r="L178" s="87" t="s">
        <v>484</v>
      </c>
      <c r="M178" s="7"/>
      <c r="N178" s="66"/>
      <c r="O178" s="7"/>
      <c r="P178" s="66"/>
      <c r="Q178" s="7"/>
      <c r="R178" s="66"/>
      <c r="S178" s="7"/>
      <c r="T178" s="66"/>
      <c r="U178" s="7"/>
      <c r="V178" s="7"/>
    </row>
    <row r="179" spans="2:22">
      <c r="B179" s="42" t="s">
        <v>379</v>
      </c>
      <c r="C179" s="85" t="s">
        <v>380</v>
      </c>
      <c r="D179" s="7">
        <v>17400</v>
      </c>
      <c r="E179" s="87" t="s">
        <v>484</v>
      </c>
      <c r="F179" s="87" t="s">
        <v>484</v>
      </c>
      <c r="G179" s="87" t="s">
        <v>484</v>
      </c>
      <c r="H179" s="87" t="s">
        <v>484</v>
      </c>
      <c r="I179" s="87" t="s">
        <v>484</v>
      </c>
      <c r="J179" s="87" t="s">
        <v>484</v>
      </c>
      <c r="K179" s="87" t="s">
        <v>484</v>
      </c>
      <c r="L179" s="87" t="s">
        <v>484</v>
      </c>
      <c r="M179" s="7">
        <v>2</v>
      </c>
      <c r="N179" s="66">
        <f t="shared" si="8"/>
        <v>34800</v>
      </c>
      <c r="O179" s="7">
        <v>18</v>
      </c>
      <c r="P179" s="66">
        <f t="shared" si="9"/>
        <v>313200</v>
      </c>
      <c r="Q179" s="7">
        <v>21</v>
      </c>
      <c r="R179" s="66">
        <f t="shared" si="10"/>
        <v>365400</v>
      </c>
      <c r="S179" s="7">
        <v>22</v>
      </c>
      <c r="T179" s="66">
        <f t="shared" si="11"/>
        <v>382800</v>
      </c>
      <c r="U179" s="7"/>
      <c r="V179" s="7"/>
    </row>
    <row r="180" spans="2:22">
      <c r="B180" s="42" t="s">
        <v>381</v>
      </c>
      <c r="C180" s="85" t="s">
        <v>382</v>
      </c>
      <c r="D180" s="7">
        <v>3828</v>
      </c>
      <c r="E180" s="87" t="s">
        <v>484</v>
      </c>
      <c r="F180" s="87" t="s">
        <v>484</v>
      </c>
      <c r="G180" s="87" t="s">
        <v>484</v>
      </c>
      <c r="H180" s="87" t="s">
        <v>484</v>
      </c>
      <c r="I180" s="87" t="s">
        <v>484</v>
      </c>
      <c r="J180" s="87" t="s">
        <v>484</v>
      </c>
      <c r="K180" s="87" t="s">
        <v>484</v>
      </c>
      <c r="L180" s="87" t="s">
        <v>484</v>
      </c>
      <c r="M180" s="7"/>
      <c r="N180" s="66">
        <f t="shared" si="8"/>
        <v>0</v>
      </c>
      <c r="O180" s="7">
        <v>2</v>
      </c>
      <c r="P180" s="66">
        <f t="shared" si="9"/>
        <v>7656</v>
      </c>
      <c r="Q180" s="7"/>
      <c r="R180" s="66">
        <f t="shared" si="10"/>
        <v>0</v>
      </c>
      <c r="S180" s="7">
        <v>1</v>
      </c>
      <c r="T180" s="66">
        <f t="shared" si="11"/>
        <v>3828</v>
      </c>
      <c r="U180" s="7"/>
      <c r="V180" s="7"/>
    </row>
    <row r="181" spans="2:22">
      <c r="B181" s="42" t="s">
        <v>383</v>
      </c>
      <c r="C181" s="85" t="s">
        <v>382</v>
      </c>
      <c r="D181" s="7">
        <v>2500</v>
      </c>
      <c r="E181" s="87" t="s">
        <v>484</v>
      </c>
      <c r="F181" s="87" t="s">
        <v>484</v>
      </c>
      <c r="G181" s="87" t="s">
        <v>484</v>
      </c>
      <c r="H181" s="87" t="s">
        <v>484</v>
      </c>
      <c r="I181" s="87" t="s">
        <v>484</v>
      </c>
      <c r="J181" s="87" t="s">
        <v>484</v>
      </c>
      <c r="K181" s="87" t="s">
        <v>484</v>
      </c>
      <c r="L181" s="87" t="s">
        <v>484</v>
      </c>
      <c r="M181" s="7"/>
      <c r="N181" s="66">
        <f t="shared" si="8"/>
        <v>0</v>
      </c>
      <c r="O181" s="7"/>
      <c r="P181" s="66">
        <f t="shared" si="9"/>
        <v>0</v>
      </c>
      <c r="Q181" s="7"/>
      <c r="R181" s="66">
        <f t="shared" si="10"/>
        <v>0</v>
      </c>
      <c r="S181" s="7">
        <v>1</v>
      </c>
      <c r="T181" s="66">
        <f t="shared" si="11"/>
        <v>2500</v>
      </c>
      <c r="U181" s="7"/>
      <c r="V181" s="7"/>
    </row>
    <row r="182" spans="2:22">
      <c r="B182" s="38" t="s">
        <v>179</v>
      </c>
      <c r="C182" s="85" t="s">
        <v>396</v>
      </c>
      <c r="D182" s="7"/>
      <c r="E182" s="87" t="s">
        <v>484</v>
      </c>
      <c r="F182" s="87" t="s">
        <v>484</v>
      </c>
      <c r="G182" s="87" t="s">
        <v>484</v>
      </c>
      <c r="H182" s="87" t="s">
        <v>484</v>
      </c>
      <c r="I182" s="87" t="s">
        <v>484</v>
      </c>
      <c r="J182" s="87" t="s">
        <v>484</v>
      </c>
      <c r="K182" s="87" t="s">
        <v>484</v>
      </c>
      <c r="L182" s="87" t="s">
        <v>484</v>
      </c>
      <c r="M182" s="7"/>
      <c r="N182" s="66"/>
      <c r="O182" s="7"/>
      <c r="P182" s="66"/>
      <c r="Q182" s="7"/>
      <c r="R182" s="66"/>
      <c r="S182" s="7"/>
      <c r="T182" s="66"/>
      <c r="U182" s="7"/>
      <c r="V182" s="7"/>
    </row>
    <row r="183" spans="2:22">
      <c r="B183" s="38" t="s">
        <v>184</v>
      </c>
      <c r="C183" s="85"/>
      <c r="D183" s="7"/>
      <c r="E183" s="87" t="s">
        <v>484</v>
      </c>
      <c r="F183" s="87" t="s">
        <v>484</v>
      </c>
      <c r="G183" s="87" t="s">
        <v>484</v>
      </c>
      <c r="H183" s="87" t="s">
        <v>484</v>
      </c>
      <c r="I183" s="87" t="s">
        <v>484</v>
      </c>
      <c r="J183" s="87" t="s">
        <v>484</v>
      </c>
      <c r="K183" s="87" t="s">
        <v>484</v>
      </c>
      <c r="L183" s="87" t="s">
        <v>484</v>
      </c>
      <c r="M183" s="7"/>
      <c r="N183" s="66"/>
      <c r="O183" s="7"/>
      <c r="P183" s="66"/>
      <c r="Q183" s="7"/>
      <c r="R183" s="66"/>
      <c r="S183" s="7"/>
      <c r="T183" s="66"/>
      <c r="U183" s="7"/>
      <c r="V183" s="7"/>
    </row>
    <row r="184" spans="2:22">
      <c r="B184" s="42" t="s">
        <v>384</v>
      </c>
      <c r="C184" s="85" t="s">
        <v>263</v>
      </c>
      <c r="D184" s="7">
        <v>566</v>
      </c>
      <c r="E184" s="87" t="s">
        <v>484</v>
      </c>
      <c r="F184" s="87" t="s">
        <v>484</v>
      </c>
      <c r="G184" s="87" t="s">
        <v>484</v>
      </c>
      <c r="H184" s="87" t="s">
        <v>484</v>
      </c>
      <c r="I184" s="87" t="s">
        <v>484</v>
      </c>
      <c r="J184" s="87" t="s">
        <v>484</v>
      </c>
      <c r="K184" s="87" t="s">
        <v>484</v>
      </c>
      <c r="L184" s="87" t="s">
        <v>484</v>
      </c>
      <c r="M184" s="7">
        <v>6</v>
      </c>
      <c r="N184" s="66">
        <f t="shared" si="8"/>
        <v>3396</v>
      </c>
      <c r="O184" s="7">
        <v>12</v>
      </c>
      <c r="P184" s="66">
        <f t="shared" si="9"/>
        <v>6792</v>
      </c>
      <c r="Q184" s="7">
        <v>9</v>
      </c>
      <c r="R184" s="66">
        <f t="shared" si="10"/>
        <v>5094</v>
      </c>
      <c r="S184" s="7">
        <v>11</v>
      </c>
      <c r="T184" s="66">
        <f t="shared" si="11"/>
        <v>6226</v>
      </c>
      <c r="U184" s="7"/>
      <c r="V184" s="7"/>
    </row>
    <row r="185" spans="2:22">
      <c r="B185" s="42" t="s">
        <v>185</v>
      </c>
      <c r="C185" s="85" t="s">
        <v>263</v>
      </c>
      <c r="D185" s="7"/>
      <c r="E185" s="87" t="s">
        <v>484</v>
      </c>
      <c r="F185" s="87" t="s">
        <v>484</v>
      </c>
      <c r="G185" s="87" t="s">
        <v>484</v>
      </c>
      <c r="H185" s="87" t="s">
        <v>484</v>
      </c>
      <c r="I185" s="87" t="s">
        <v>484</v>
      </c>
      <c r="J185" s="87" t="s">
        <v>484</v>
      </c>
      <c r="K185" s="87" t="s">
        <v>484</v>
      </c>
      <c r="L185" s="87" t="s">
        <v>484</v>
      </c>
      <c r="M185" s="7">
        <v>1</v>
      </c>
      <c r="N185" s="66">
        <f t="shared" si="8"/>
        <v>0</v>
      </c>
      <c r="O185" s="7">
        <v>1</v>
      </c>
      <c r="P185" s="66">
        <f t="shared" si="9"/>
        <v>0</v>
      </c>
      <c r="Q185" s="7">
        <v>1</v>
      </c>
      <c r="R185" s="66">
        <f t="shared" si="10"/>
        <v>0</v>
      </c>
      <c r="S185" s="7">
        <v>1</v>
      </c>
      <c r="T185" s="66">
        <f t="shared" si="11"/>
        <v>0</v>
      </c>
      <c r="U185" s="7"/>
      <c r="V185" s="7"/>
    </row>
    <row r="186" spans="2:22">
      <c r="B186" s="42" t="s">
        <v>385</v>
      </c>
      <c r="C186" s="85"/>
      <c r="D186" s="7">
        <v>170</v>
      </c>
      <c r="E186" s="87" t="s">
        <v>484</v>
      </c>
      <c r="F186" s="87" t="s">
        <v>484</v>
      </c>
      <c r="G186" s="87" t="s">
        <v>484</v>
      </c>
      <c r="H186" s="87" t="s">
        <v>484</v>
      </c>
      <c r="I186" s="87" t="s">
        <v>484</v>
      </c>
      <c r="J186" s="87" t="s">
        <v>484</v>
      </c>
      <c r="K186" s="87" t="s">
        <v>484</v>
      </c>
      <c r="L186" s="87" t="s">
        <v>484</v>
      </c>
      <c r="M186" s="7"/>
      <c r="N186" s="66">
        <f t="shared" si="8"/>
        <v>0</v>
      </c>
      <c r="O186" s="7">
        <v>1</v>
      </c>
      <c r="P186" s="66">
        <f t="shared" si="9"/>
        <v>170</v>
      </c>
      <c r="Q186" s="7">
        <v>6</v>
      </c>
      <c r="R186" s="66">
        <f t="shared" si="10"/>
        <v>1020</v>
      </c>
      <c r="S186" s="7">
        <v>12</v>
      </c>
      <c r="T186" s="66">
        <f t="shared" si="11"/>
        <v>2040</v>
      </c>
      <c r="U186" s="7"/>
      <c r="V186" s="7"/>
    </row>
    <row r="187" spans="2:22">
      <c r="B187" s="42" t="s">
        <v>186</v>
      </c>
      <c r="C187" s="85" t="s">
        <v>386</v>
      </c>
      <c r="D187" s="7">
        <v>216</v>
      </c>
      <c r="E187" s="87" t="s">
        <v>484</v>
      </c>
      <c r="F187" s="87" t="s">
        <v>484</v>
      </c>
      <c r="G187" s="87" t="s">
        <v>484</v>
      </c>
      <c r="H187" s="87" t="s">
        <v>484</v>
      </c>
      <c r="I187" s="87" t="s">
        <v>484</v>
      </c>
      <c r="J187" s="87" t="s">
        <v>484</v>
      </c>
      <c r="K187" s="87" t="s">
        <v>484</v>
      </c>
      <c r="L187" s="87" t="s">
        <v>484</v>
      </c>
      <c r="M187" s="7">
        <v>216</v>
      </c>
      <c r="N187" s="66">
        <f t="shared" si="8"/>
        <v>46656</v>
      </c>
      <c r="O187" s="7">
        <v>360</v>
      </c>
      <c r="P187" s="66">
        <f t="shared" si="9"/>
        <v>77760</v>
      </c>
      <c r="Q187" s="7">
        <v>360</v>
      </c>
      <c r="R187" s="66">
        <f t="shared" si="10"/>
        <v>77760</v>
      </c>
      <c r="S187" s="7">
        <v>80</v>
      </c>
      <c r="T187" s="66">
        <f t="shared" si="11"/>
        <v>17280</v>
      </c>
      <c r="U187" s="7"/>
      <c r="V187" s="7"/>
    </row>
    <row r="188" spans="2:22">
      <c r="B188" s="42" t="s">
        <v>187</v>
      </c>
      <c r="C188" s="85" t="s">
        <v>387</v>
      </c>
      <c r="D188" s="7">
        <v>10</v>
      </c>
      <c r="E188" s="87" t="s">
        <v>484</v>
      </c>
      <c r="F188" s="87" t="s">
        <v>484</v>
      </c>
      <c r="G188" s="87" t="s">
        <v>484</v>
      </c>
      <c r="H188" s="87" t="s">
        <v>484</v>
      </c>
      <c r="I188" s="87" t="s">
        <v>484</v>
      </c>
      <c r="J188" s="87" t="s">
        <v>484</v>
      </c>
      <c r="K188" s="87" t="s">
        <v>484</v>
      </c>
      <c r="L188" s="87" t="s">
        <v>484</v>
      </c>
      <c r="M188" s="7"/>
      <c r="N188" s="66">
        <f t="shared" si="8"/>
        <v>0</v>
      </c>
      <c r="O188" s="7"/>
      <c r="P188" s="66">
        <f t="shared" si="9"/>
        <v>0</v>
      </c>
      <c r="Q188" s="7"/>
      <c r="R188" s="66">
        <f t="shared" si="10"/>
        <v>0</v>
      </c>
      <c r="S188" s="7"/>
      <c r="T188" s="66">
        <f t="shared" si="11"/>
        <v>0</v>
      </c>
      <c r="U188" s="7"/>
      <c r="V188" s="7"/>
    </row>
    <row r="189" spans="2:22">
      <c r="B189" s="42" t="s">
        <v>388</v>
      </c>
      <c r="C189" s="85" t="s">
        <v>389</v>
      </c>
      <c r="D189" s="7">
        <v>3</v>
      </c>
      <c r="E189" s="87" t="s">
        <v>484</v>
      </c>
      <c r="F189" s="87" t="s">
        <v>484</v>
      </c>
      <c r="G189" s="87" t="s">
        <v>484</v>
      </c>
      <c r="H189" s="87" t="s">
        <v>484</v>
      </c>
      <c r="I189" s="87" t="s">
        <v>484</v>
      </c>
      <c r="J189" s="87" t="s">
        <v>484</v>
      </c>
      <c r="K189" s="87" t="s">
        <v>484</v>
      </c>
      <c r="L189" s="87" t="s">
        <v>484</v>
      </c>
      <c r="M189" s="7">
        <v>42</v>
      </c>
      <c r="N189" s="66">
        <f t="shared" si="8"/>
        <v>126</v>
      </c>
      <c r="O189" s="7">
        <v>45</v>
      </c>
      <c r="P189" s="66">
        <f t="shared" si="9"/>
        <v>135</v>
      </c>
      <c r="Q189" s="7">
        <v>40</v>
      </c>
      <c r="R189" s="66">
        <f t="shared" si="10"/>
        <v>120</v>
      </c>
      <c r="S189" s="7">
        <v>40</v>
      </c>
      <c r="T189" s="66">
        <f t="shared" si="11"/>
        <v>120</v>
      </c>
      <c r="U189" s="7"/>
      <c r="V189" s="7"/>
    </row>
    <row r="190" spans="2:22">
      <c r="B190" s="42" t="s">
        <v>390</v>
      </c>
      <c r="C190" s="85" t="s">
        <v>391</v>
      </c>
      <c r="D190" s="7">
        <v>0.01</v>
      </c>
      <c r="E190" s="87" t="s">
        <v>484</v>
      </c>
      <c r="F190" s="87" t="s">
        <v>484</v>
      </c>
      <c r="G190" s="87" t="s">
        <v>484</v>
      </c>
      <c r="H190" s="87" t="s">
        <v>484</v>
      </c>
      <c r="I190" s="87" t="s">
        <v>484</v>
      </c>
      <c r="J190" s="87" t="s">
        <v>484</v>
      </c>
      <c r="K190" s="87" t="s">
        <v>484</v>
      </c>
      <c r="L190" s="87" t="s">
        <v>484</v>
      </c>
      <c r="M190" s="7">
        <v>18</v>
      </c>
      <c r="N190" s="66">
        <f t="shared" si="8"/>
        <v>0.18</v>
      </c>
      <c r="O190" s="7">
        <v>42</v>
      </c>
      <c r="P190" s="66">
        <f t="shared" si="9"/>
        <v>0.42</v>
      </c>
      <c r="Q190" s="7">
        <v>70</v>
      </c>
      <c r="R190" s="66">
        <f t="shared" si="10"/>
        <v>0.70000000000000007</v>
      </c>
      <c r="S190" s="7"/>
      <c r="T190" s="66">
        <f t="shared" si="11"/>
        <v>0</v>
      </c>
      <c r="U190" s="7"/>
      <c r="V190" s="7"/>
    </row>
    <row r="191" spans="2:22">
      <c r="B191" s="42" t="s">
        <v>392</v>
      </c>
      <c r="C191" s="85"/>
      <c r="D191" s="7">
        <v>305</v>
      </c>
      <c r="E191" s="87" t="s">
        <v>484</v>
      </c>
      <c r="F191" s="87" t="s">
        <v>484</v>
      </c>
      <c r="G191" s="87" t="s">
        <v>484</v>
      </c>
      <c r="H191" s="87" t="s">
        <v>484</v>
      </c>
      <c r="I191" s="87" t="s">
        <v>484</v>
      </c>
      <c r="J191" s="87" t="s">
        <v>484</v>
      </c>
      <c r="K191" s="87" t="s">
        <v>484</v>
      </c>
      <c r="L191" s="87" t="s">
        <v>484</v>
      </c>
      <c r="M191" s="7"/>
      <c r="N191" s="66">
        <f t="shared" si="8"/>
        <v>0</v>
      </c>
      <c r="O191" s="7">
        <v>41</v>
      </c>
      <c r="P191" s="66">
        <f t="shared" si="9"/>
        <v>12505</v>
      </c>
      <c r="Q191" s="7">
        <v>40</v>
      </c>
      <c r="R191" s="66">
        <f t="shared" si="10"/>
        <v>12200</v>
      </c>
      <c r="S191" s="7">
        <v>13</v>
      </c>
      <c r="T191" s="66">
        <f t="shared" si="11"/>
        <v>3965</v>
      </c>
      <c r="U191" s="7"/>
      <c r="V191" s="7"/>
    </row>
    <row r="192" spans="2:22">
      <c r="B192" s="42" t="s">
        <v>393</v>
      </c>
      <c r="C192" s="85" t="s">
        <v>305</v>
      </c>
      <c r="D192" s="7">
        <v>1.2</v>
      </c>
      <c r="E192" s="87" t="s">
        <v>484</v>
      </c>
      <c r="F192" s="87" t="s">
        <v>484</v>
      </c>
      <c r="G192" s="87" t="s">
        <v>484</v>
      </c>
      <c r="H192" s="87" t="s">
        <v>484</v>
      </c>
      <c r="I192" s="87" t="s">
        <v>484</v>
      </c>
      <c r="J192" s="87" t="s">
        <v>484</v>
      </c>
      <c r="K192" s="87" t="s">
        <v>484</v>
      </c>
      <c r="L192" s="87" t="s">
        <v>484</v>
      </c>
      <c r="M192" s="7"/>
      <c r="N192" s="66">
        <f t="shared" si="8"/>
        <v>0</v>
      </c>
      <c r="O192" s="7"/>
      <c r="P192" s="66">
        <f t="shared" si="9"/>
        <v>0</v>
      </c>
      <c r="Q192" s="7">
        <v>22</v>
      </c>
      <c r="R192" s="66">
        <f t="shared" si="10"/>
        <v>26.4</v>
      </c>
      <c r="S192" s="7">
        <v>25</v>
      </c>
      <c r="T192" s="66">
        <f t="shared" si="11"/>
        <v>30</v>
      </c>
      <c r="U192" s="7"/>
      <c r="V192" s="7"/>
    </row>
    <row r="193" spans="2:22">
      <c r="B193" s="42" t="s">
        <v>394</v>
      </c>
      <c r="C193" s="85" t="s">
        <v>389</v>
      </c>
      <c r="D193" s="7">
        <v>2300</v>
      </c>
      <c r="E193" s="87" t="s">
        <v>484</v>
      </c>
      <c r="F193" s="87" t="s">
        <v>484</v>
      </c>
      <c r="G193" s="87" t="s">
        <v>484</v>
      </c>
      <c r="H193" s="87" t="s">
        <v>484</v>
      </c>
      <c r="I193" s="87" t="s">
        <v>484</v>
      </c>
      <c r="J193" s="87" t="s">
        <v>484</v>
      </c>
      <c r="K193" s="87" t="s">
        <v>484</v>
      </c>
      <c r="L193" s="87" t="s">
        <v>484</v>
      </c>
      <c r="M193" s="7">
        <v>6</v>
      </c>
      <c r="N193" s="66">
        <f t="shared" si="8"/>
        <v>13800</v>
      </c>
      <c r="O193" s="7">
        <v>6</v>
      </c>
      <c r="P193" s="66">
        <f t="shared" si="9"/>
        <v>13800</v>
      </c>
      <c r="Q193" s="7">
        <v>6</v>
      </c>
      <c r="R193" s="66">
        <f t="shared" si="10"/>
        <v>13800</v>
      </c>
      <c r="S193" s="7">
        <v>316</v>
      </c>
      <c r="T193" s="66">
        <f t="shared" si="11"/>
        <v>726800</v>
      </c>
      <c r="U193" s="7"/>
      <c r="V193" s="7"/>
    </row>
    <row r="194" spans="2:22">
      <c r="B194" s="42" t="s">
        <v>395</v>
      </c>
      <c r="C194" s="85"/>
      <c r="D194" s="7">
        <v>700</v>
      </c>
      <c r="E194" s="87" t="s">
        <v>484</v>
      </c>
      <c r="F194" s="87" t="s">
        <v>484</v>
      </c>
      <c r="G194" s="87" t="s">
        <v>484</v>
      </c>
      <c r="H194" s="87" t="s">
        <v>484</v>
      </c>
      <c r="I194" s="87" t="s">
        <v>484</v>
      </c>
      <c r="J194" s="87" t="s">
        <v>484</v>
      </c>
      <c r="K194" s="87" t="s">
        <v>484</v>
      </c>
      <c r="L194" s="87" t="s">
        <v>484</v>
      </c>
      <c r="M194" s="7">
        <v>1</v>
      </c>
      <c r="N194" s="66">
        <f t="shared" si="8"/>
        <v>700</v>
      </c>
      <c r="O194" s="7"/>
      <c r="P194" s="66">
        <f t="shared" si="9"/>
        <v>0</v>
      </c>
      <c r="Q194" s="7">
        <v>1</v>
      </c>
      <c r="R194" s="66">
        <f t="shared" si="10"/>
        <v>700</v>
      </c>
      <c r="S194" s="7"/>
      <c r="T194" s="66">
        <f t="shared" si="11"/>
        <v>0</v>
      </c>
      <c r="U194" s="7"/>
      <c r="V194" s="7"/>
    </row>
    <row r="195" spans="2:22" s="3" customFormat="1">
      <c r="B195" s="370" t="s">
        <v>640</v>
      </c>
      <c r="C195" s="370"/>
      <c r="D195" s="6"/>
      <c r="E195" s="6"/>
      <c r="F195" s="6"/>
      <c r="G195" s="6"/>
      <c r="H195" s="6"/>
      <c r="I195" s="6"/>
      <c r="J195" s="6"/>
      <c r="K195" s="6"/>
      <c r="L195" s="6"/>
      <c r="M195" s="6"/>
      <c r="N195" s="72">
        <f>SUM(N25:N194)</f>
        <v>2291880.5000000005</v>
      </c>
      <c r="O195" s="6"/>
      <c r="P195" s="72">
        <f>SUM(P25:P194)</f>
        <v>13795907.969999997</v>
      </c>
      <c r="Q195" s="6"/>
      <c r="R195" s="72">
        <f>SUM(R25:R194)</f>
        <v>12154349.819999998</v>
      </c>
      <c r="S195" s="6"/>
      <c r="T195" s="72">
        <f>SUM(T25:T194)</f>
        <v>10266390.01</v>
      </c>
      <c r="U195" s="6"/>
      <c r="V195" s="6"/>
    </row>
  </sheetData>
  <mergeCells count="20">
    <mergeCell ref="B195:C195"/>
    <mergeCell ref="L22:L23"/>
    <mergeCell ref="M22:N22"/>
    <mergeCell ref="O22:P22"/>
    <mergeCell ref="Q22:R22"/>
    <mergeCell ref="B22:B23"/>
    <mergeCell ref="C22:C23"/>
    <mergeCell ref="D22:D23"/>
    <mergeCell ref="E22:E23"/>
    <mergeCell ref="F22:F23"/>
    <mergeCell ref="B14:J14"/>
    <mergeCell ref="B1:C2"/>
    <mergeCell ref="D21:M21"/>
    <mergeCell ref="S22:T22"/>
    <mergeCell ref="G22:G23"/>
    <mergeCell ref="H22:H23"/>
    <mergeCell ref="I22:I23"/>
    <mergeCell ref="J22:J23"/>
    <mergeCell ref="K22:K23"/>
    <mergeCell ref="B19:H19"/>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Y45"/>
  <sheetViews>
    <sheetView zoomScale="60" zoomScaleNormal="60" workbookViewId="0">
      <pane xSplit="2" ySplit="3" topLeftCell="C4" activePane="bottomRight" state="frozen"/>
      <selection pane="topRight" activeCell="C1" sqref="C1"/>
      <selection pane="bottomLeft" activeCell="A4" sqref="A4"/>
      <selection pane="bottomRight" activeCell="B1" sqref="B1:N1"/>
    </sheetView>
  </sheetViews>
  <sheetFormatPr defaultRowHeight="15"/>
  <cols>
    <col min="2" max="2" width="28.140625" customWidth="1"/>
    <col min="3" max="3" width="11.42578125" customWidth="1"/>
    <col min="4" max="4" width="9" customWidth="1"/>
    <col min="5" max="5" width="9.85546875" customWidth="1"/>
    <col min="6" max="6" width="10.140625" customWidth="1"/>
    <col min="7" max="7" width="19.5703125" customWidth="1"/>
    <col min="8" max="8" width="5.42578125" customWidth="1"/>
    <col min="9" max="9" width="9.28515625" customWidth="1"/>
    <col min="10" max="10" width="17.7109375" bestFit="1" customWidth="1"/>
    <col min="11" max="11" width="18.28515625" customWidth="1"/>
    <col min="12" max="12" width="6.85546875" customWidth="1"/>
    <col min="13" max="13" width="11.140625" customWidth="1"/>
    <col min="14" max="14" width="18.85546875" customWidth="1"/>
    <col min="15" max="15" width="20.5703125" customWidth="1"/>
    <col min="16" max="16" width="6" customWidth="1"/>
    <col min="17" max="17" width="10.5703125" customWidth="1"/>
    <col min="18" max="18" width="20.7109375" customWidth="1"/>
    <col min="19" max="19" width="21" customWidth="1"/>
    <col min="20" max="20" width="7.42578125" customWidth="1"/>
    <col min="21" max="21" width="11.85546875" customWidth="1"/>
    <col min="22" max="22" width="18.42578125" customWidth="1"/>
    <col min="23" max="23" width="17.28515625" style="270" customWidth="1"/>
    <col min="24" max="24" width="24.28515625" bestFit="1" customWidth="1"/>
    <col min="25" max="25" width="7.28515625" customWidth="1"/>
    <col min="26" max="26" width="12.140625" customWidth="1"/>
    <col min="27" max="27" width="20.140625" customWidth="1"/>
    <col min="28" max="28" width="17.28515625" style="270" customWidth="1"/>
    <col min="29" max="29" width="19.28515625" customWidth="1"/>
    <col min="30" max="30" width="7.85546875" customWidth="1"/>
    <col min="31" max="31" width="12.28515625" customWidth="1"/>
    <col min="32" max="32" width="18.7109375" customWidth="1"/>
    <col min="33" max="33" width="17.28515625" style="270" customWidth="1"/>
    <col min="34" max="34" width="19" customWidth="1"/>
    <col min="35" max="35" width="8.28515625" customWidth="1"/>
    <col min="36" max="36" width="12.28515625" customWidth="1"/>
    <col min="37" max="37" width="19.85546875" customWidth="1"/>
    <col min="38" max="38" width="17.28515625" style="270" customWidth="1"/>
    <col min="39" max="39" width="20.42578125" customWidth="1"/>
    <col min="40" max="40" width="8.42578125" customWidth="1"/>
    <col min="41" max="41" width="14.28515625" customWidth="1"/>
    <col min="42" max="42" width="18.7109375" customWidth="1"/>
    <col min="43" max="43" width="17.28515625" style="270" customWidth="1"/>
    <col min="45" max="45" width="9.85546875" customWidth="1"/>
    <col min="46" max="46" width="12.5703125" customWidth="1"/>
    <col min="47" max="47" width="6.140625" bestFit="1" customWidth="1"/>
    <col min="48" max="48" width="9.28515625" bestFit="1" customWidth="1"/>
    <col min="49" max="49" width="11.42578125" bestFit="1" customWidth="1"/>
  </cols>
  <sheetData>
    <row r="1" spans="1:51" ht="11.45" customHeight="1">
      <c r="B1" s="387"/>
      <c r="C1" s="387"/>
      <c r="D1" s="387"/>
      <c r="E1" s="387"/>
      <c r="F1" s="387"/>
      <c r="G1" s="387"/>
      <c r="H1" s="387"/>
      <c r="I1" s="387"/>
      <c r="J1" s="387"/>
      <c r="K1" s="387"/>
      <c r="L1" s="387"/>
      <c r="M1" s="387"/>
      <c r="N1" s="387"/>
    </row>
    <row r="2" spans="1:51" s="12" customFormat="1" ht="45">
      <c r="A2" s="14" t="s">
        <v>37</v>
      </c>
      <c r="B2" s="14" t="s">
        <v>38</v>
      </c>
      <c r="C2" s="14">
        <v>2004</v>
      </c>
      <c r="D2" s="14">
        <v>2005</v>
      </c>
      <c r="E2" s="14">
        <v>2006</v>
      </c>
      <c r="F2" s="14">
        <v>2007</v>
      </c>
      <c r="G2" s="386">
        <v>2008</v>
      </c>
      <c r="H2" s="386"/>
      <c r="I2" s="386"/>
      <c r="J2" s="386"/>
      <c r="K2" s="386">
        <v>2009</v>
      </c>
      <c r="L2" s="386"/>
      <c r="M2" s="386"/>
      <c r="N2" s="386"/>
      <c r="O2" s="386">
        <v>2010</v>
      </c>
      <c r="P2" s="386"/>
      <c r="Q2" s="386"/>
      <c r="R2" s="386"/>
      <c r="S2" s="386">
        <v>2011</v>
      </c>
      <c r="T2" s="386"/>
      <c r="U2" s="386"/>
      <c r="V2" s="386"/>
      <c r="W2" s="293"/>
      <c r="X2" s="386">
        <v>2012</v>
      </c>
      <c r="Y2" s="386"/>
      <c r="Z2" s="386"/>
      <c r="AA2" s="386"/>
      <c r="AB2" s="293"/>
      <c r="AC2" s="386">
        <v>2013</v>
      </c>
      <c r="AD2" s="386"/>
      <c r="AE2" s="386"/>
      <c r="AF2" s="386"/>
      <c r="AG2" s="293"/>
      <c r="AH2" s="386">
        <v>2014</v>
      </c>
      <c r="AI2" s="386"/>
      <c r="AJ2" s="386"/>
      <c r="AK2" s="386"/>
      <c r="AL2" s="293"/>
      <c r="AM2" s="386">
        <v>2015</v>
      </c>
      <c r="AN2" s="386"/>
      <c r="AO2" s="386"/>
      <c r="AP2" s="386"/>
      <c r="AQ2" s="293"/>
      <c r="AR2" s="14" t="s">
        <v>32</v>
      </c>
      <c r="AS2" s="14" t="s">
        <v>483</v>
      </c>
      <c r="AT2" s="14" t="s">
        <v>33</v>
      </c>
      <c r="AU2" s="14" t="s">
        <v>34</v>
      </c>
      <c r="AV2" s="14" t="s">
        <v>35</v>
      </c>
      <c r="AW2" s="14" t="s">
        <v>36</v>
      </c>
      <c r="AX2" s="14"/>
      <c r="AY2" s="14"/>
    </row>
    <row r="3" spans="1:51" s="12" customFormat="1" ht="45">
      <c r="A3" s="14"/>
      <c r="B3" s="14"/>
      <c r="C3" s="14"/>
      <c r="D3" s="14"/>
      <c r="E3" s="14"/>
      <c r="F3" s="14"/>
      <c r="G3" s="153" t="s">
        <v>596</v>
      </c>
      <c r="H3" s="153" t="s">
        <v>595</v>
      </c>
      <c r="I3" s="153" t="s">
        <v>594</v>
      </c>
      <c r="J3" s="153" t="s">
        <v>597</v>
      </c>
      <c r="K3" s="153" t="s">
        <v>596</v>
      </c>
      <c r="L3" s="153" t="s">
        <v>595</v>
      </c>
      <c r="M3" s="153" t="s">
        <v>594</v>
      </c>
      <c r="N3" s="153" t="s">
        <v>597</v>
      </c>
      <c r="O3" s="153" t="s">
        <v>596</v>
      </c>
      <c r="P3" s="153" t="s">
        <v>595</v>
      </c>
      <c r="Q3" s="153" t="s">
        <v>594</v>
      </c>
      <c r="R3" s="153" t="s">
        <v>597</v>
      </c>
      <c r="S3" s="153" t="s">
        <v>596</v>
      </c>
      <c r="T3" s="153" t="s">
        <v>595</v>
      </c>
      <c r="U3" s="153" t="s">
        <v>594</v>
      </c>
      <c r="V3" s="153" t="s">
        <v>597</v>
      </c>
      <c r="W3" s="294" t="s">
        <v>680</v>
      </c>
      <c r="X3" s="153" t="s">
        <v>596</v>
      </c>
      <c r="Y3" s="153" t="s">
        <v>595</v>
      </c>
      <c r="Z3" s="153" t="s">
        <v>594</v>
      </c>
      <c r="AA3" s="153" t="s">
        <v>597</v>
      </c>
      <c r="AB3" s="294" t="s">
        <v>680</v>
      </c>
      <c r="AC3" s="153" t="s">
        <v>596</v>
      </c>
      <c r="AD3" s="153" t="s">
        <v>595</v>
      </c>
      <c r="AE3" s="153" t="s">
        <v>594</v>
      </c>
      <c r="AF3" s="153" t="s">
        <v>597</v>
      </c>
      <c r="AG3" s="294" t="s">
        <v>680</v>
      </c>
      <c r="AH3" s="153" t="s">
        <v>596</v>
      </c>
      <c r="AI3" s="153" t="s">
        <v>595</v>
      </c>
      <c r="AJ3" s="153" t="s">
        <v>594</v>
      </c>
      <c r="AK3" s="153" t="s">
        <v>597</v>
      </c>
      <c r="AL3" s="294" t="s">
        <v>680</v>
      </c>
      <c r="AM3" s="153" t="s">
        <v>596</v>
      </c>
      <c r="AN3" s="153" t="s">
        <v>595</v>
      </c>
      <c r="AO3" s="153" t="s">
        <v>594</v>
      </c>
      <c r="AP3" s="153" t="s">
        <v>597</v>
      </c>
      <c r="AQ3" s="294" t="s">
        <v>680</v>
      </c>
      <c r="AR3" s="65"/>
      <c r="AS3" s="65"/>
      <c r="AT3" s="65"/>
      <c r="AU3" s="65"/>
      <c r="AV3" s="65"/>
      <c r="AW3" s="14"/>
      <c r="AX3" s="14"/>
      <c r="AY3" s="14"/>
    </row>
    <row r="4" spans="1:51">
      <c r="B4" s="128" t="s">
        <v>31</v>
      </c>
      <c r="C4" s="128" t="s">
        <v>691</v>
      </c>
      <c r="D4" s="128" t="s">
        <v>484</v>
      </c>
      <c r="E4" s="128" t="s">
        <v>484</v>
      </c>
      <c r="F4" s="128" t="s">
        <v>484</v>
      </c>
      <c r="G4" s="122">
        <v>3102500</v>
      </c>
      <c r="H4" s="128">
        <v>2</v>
      </c>
      <c r="I4" s="1"/>
      <c r="J4" s="160">
        <f>65/100*G4</f>
        <v>2016625</v>
      </c>
      <c r="K4" s="122">
        <v>382000</v>
      </c>
      <c r="L4" s="125">
        <v>1</v>
      </c>
      <c r="M4" s="125"/>
      <c r="N4" s="160">
        <f>65/100*K4</f>
        <v>248300</v>
      </c>
      <c r="O4" s="122">
        <v>213600</v>
      </c>
      <c r="P4" s="125">
        <v>1</v>
      </c>
      <c r="Q4" s="125"/>
      <c r="R4" s="160">
        <f>65/100*O4</f>
        <v>138840</v>
      </c>
      <c r="S4" s="128"/>
      <c r="T4" s="152"/>
      <c r="U4" s="152"/>
      <c r="V4" s="281">
        <f>65/100*S4</f>
        <v>0</v>
      </c>
      <c r="W4" s="295"/>
      <c r="X4" s="122"/>
      <c r="Y4" s="111"/>
      <c r="Z4" s="111"/>
      <c r="AA4" s="281">
        <f>65/100*X4</f>
        <v>0</v>
      </c>
      <c r="AB4" s="295"/>
      <c r="AC4" s="128"/>
      <c r="AD4" s="128"/>
      <c r="AE4" s="128"/>
      <c r="AF4" s="281">
        <f>65/100*AC4</f>
        <v>0</v>
      </c>
      <c r="AG4" s="295"/>
      <c r="AH4" s="128"/>
      <c r="AI4" s="128"/>
      <c r="AJ4" s="160"/>
      <c r="AK4" s="281">
        <f>65/100*AH4</f>
        <v>0</v>
      </c>
      <c r="AL4" s="295"/>
      <c r="AM4" s="128"/>
      <c r="AN4" s="128"/>
      <c r="AO4" s="160">
        <f>65/100*AK4</f>
        <v>0</v>
      </c>
      <c r="AP4" s="281">
        <f>65/100*AM4</f>
        <v>0</v>
      </c>
      <c r="AQ4" s="295"/>
      <c r="AR4" s="89"/>
      <c r="AS4" s="89"/>
      <c r="AT4" s="1"/>
      <c r="AU4" s="1"/>
      <c r="AV4" s="128"/>
      <c r="AW4" s="128"/>
      <c r="AX4" s="128"/>
      <c r="AY4" s="128"/>
    </row>
    <row r="5" spans="1:51">
      <c r="B5" s="56" t="s">
        <v>39</v>
      </c>
      <c r="C5" s="128" t="s">
        <v>484</v>
      </c>
      <c r="D5" s="128" t="s">
        <v>484</v>
      </c>
      <c r="E5" s="128" t="s">
        <v>484</v>
      </c>
      <c r="F5" s="128" t="s">
        <v>484</v>
      </c>
      <c r="G5" s="66">
        <v>4563385</v>
      </c>
      <c r="H5" s="1">
        <v>4</v>
      </c>
      <c r="I5" s="1">
        <v>1</v>
      </c>
      <c r="J5" s="157">
        <f>I5/(I5+H5)*G5</f>
        <v>912677</v>
      </c>
      <c r="K5" s="66">
        <v>8805000</v>
      </c>
      <c r="L5" s="110">
        <v>6</v>
      </c>
      <c r="M5" s="110">
        <v>2</v>
      </c>
      <c r="N5" s="157">
        <f>M5/(M5+L5)*K5</f>
        <v>2201250</v>
      </c>
      <c r="O5" s="66">
        <v>13032808</v>
      </c>
      <c r="P5" s="110">
        <v>8</v>
      </c>
      <c r="Q5" s="110">
        <v>3</v>
      </c>
      <c r="R5" s="157">
        <f>Q5/(Q5+P5)*O5</f>
        <v>3554402.1818181816</v>
      </c>
      <c r="S5" s="66">
        <v>8876048</v>
      </c>
      <c r="T5" s="109">
        <v>7</v>
      </c>
      <c r="U5" s="109">
        <v>3</v>
      </c>
      <c r="V5" s="282">
        <f>U5/(U5+T5)*S5</f>
        <v>2662814.4</v>
      </c>
      <c r="W5" s="295">
        <f t="shared" ref="W5:W27" si="0">V5/U5</f>
        <v>887604.79999999993</v>
      </c>
      <c r="X5" s="66">
        <v>9901137</v>
      </c>
      <c r="Y5" s="109">
        <v>4</v>
      </c>
      <c r="Z5" s="109">
        <v>2</v>
      </c>
      <c r="AA5" s="282">
        <f>Z5/(Z5+Y5)*X5</f>
        <v>3300379</v>
      </c>
      <c r="AB5" s="295">
        <f t="shared" ref="AB5:AB27" si="1">AA5/Z5</f>
        <v>1650189.5</v>
      </c>
      <c r="AC5" s="66">
        <v>6373965</v>
      </c>
      <c r="AD5" s="109">
        <v>3</v>
      </c>
      <c r="AE5" s="109">
        <v>1</v>
      </c>
      <c r="AF5" s="282">
        <f>AE5/(AE5+AD5)*AC5</f>
        <v>1593491.25</v>
      </c>
      <c r="AG5" s="295">
        <f t="shared" ref="AG5:AG24" si="2">AF5/AE5</f>
        <v>1593491.25</v>
      </c>
      <c r="AH5" s="73">
        <v>3875000</v>
      </c>
      <c r="AI5" s="117">
        <v>1</v>
      </c>
      <c r="AJ5" s="299">
        <v>1</v>
      </c>
      <c r="AK5" s="282">
        <f>65/100*AH5</f>
        <v>2518750</v>
      </c>
      <c r="AL5" s="295">
        <f t="shared" ref="AL5:AL27" si="3">AK5/AJ5</f>
        <v>2518750</v>
      </c>
      <c r="AM5" s="66">
        <v>4344508</v>
      </c>
      <c r="AN5" s="109">
        <v>1</v>
      </c>
      <c r="AO5" s="299">
        <v>1</v>
      </c>
      <c r="AP5" s="281">
        <f>65/100*AM5</f>
        <v>2823930.2</v>
      </c>
      <c r="AQ5" s="295">
        <f t="shared" ref="AQ5:AQ27" si="4">AP5/AO5</f>
        <v>2823930.2</v>
      </c>
      <c r="AR5" s="91">
        <v>6</v>
      </c>
      <c r="AS5" s="91">
        <v>44.5</v>
      </c>
      <c r="AT5" s="91">
        <v>44.5</v>
      </c>
      <c r="AU5" s="90">
        <v>0</v>
      </c>
      <c r="AV5" s="1"/>
      <c r="AW5" s="1"/>
      <c r="AX5" s="1"/>
      <c r="AY5" s="1"/>
    </row>
    <row r="6" spans="1:51">
      <c r="B6" s="1" t="s">
        <v>42</v>
      </c>
      <c r="C6" s="128" t="s">
        <v>484</v>
      </c>
      <c r="D6" s="128" t="s">
        <v>484</v>
      </c>
      <c r="E6" s="128" t="s">
        <v>484</v>
      </c>
      <c r="F6" s="128" t="s">
        <v>484</v>
      </c>
      <c r="G6" s="121">
        <v>1497000</v>
      </c>
      <c r="H6" s="1">
        <v>6</v>
      </c>
      <c r="I6" s="1">
        <v>2</v>
      </c>
      <c r="J6" s="157">
        <f>I6/(I6+H6)*G6</f>
        <v>374250</v>
      </c>
      <c r="K6" s="66">
        <v>2757415</v>
      </c>
      <c r="L6" s="110">
        <v>12</v>
      </c>
      <c r="M6" s="110">
        <v>7</v>
      </c>
      <c r="N6" s="157">
        <f>M6/(M6+L6)*K6</f>
        <v>1015889.7368421052</v>
      </c>
      <c r="O6" s="66">
        <v>4898817</v>
      </c>
      <c r="P6" s="110">
        <v>22</v>
      </c>
      <c r="Q6" s="110">
        <v>13</v>
      </c>
      <c r="R6" s="157">
        <f>Q6/(Q6+P6)*O6</f>
        <v>1819560.6</v>
      </c>
      <c r="S6" s="66">
        <v>7065464</v>
      </c>
      <c r="T6" s="109">
        <v>21</v>
      </c>
      <c r="U6" s="109">
        <v>13</v>
      </c>
      <c r="V6" s="282">
        <f>U6/(U6+T6)*S6</f>
        <v>2701500.9411764704</v>
      </c>
      <c r="W6" s="295">
        <f t="shared" si="0"/>
        <v>207807.76470588235</v>
      </c>
      <c r="X6" s="66">
        <v>9927931</v>
      </c>
      <c r="Y6" s="109">
        <v>22</v>
      </c>
      <c r="Z6" s="109">
        <v>14</v>
      </c>
      <c r="AA6" s="282">
        <f>Z6/(Z6+Y6)*X6</f>
        <v>3860862.0555555555</v>
      </c>
      <c r="AB6" s="295">
        <f t="shared" si="1"/>
        <v>275775.86111111112</v>
      </c>
      <c r="AC6" s="66">
        <v>11794936</v>
      </c>
      <c r="AD6" s="109">
        <v>21</v>
      </c>
      <c r="AE6" s="109">
        <v>13</v>
      </c>
      <c r="AF6" s="282">
        <f>AE6/(AE6+AD6)*AC6</f>
        <v>4509828.4705882352</v>
      </c>
      <c r="AG6" s="295">
        <f t="shared" si="2"/>
        <v>346909.88235294115</v>
      </c>
      <c r="AH6" s="73">
        <v>15964840</v>
      </c>
      <c r="AI6" s="117">
        <v>19</v>
      </c>
      <c r="AJ6" s="117">
        <v>13</v>
      </c>
      <c r="AK6" s="282">
        <f>AJ6/(AJ6+AI6)*AH6</f>
        <v>6485716.25</v>
      </c>
      <c r="AL6" s="295">
        <f t="shared" si="3"/>
        <v>498901.25</v>
      </c>
      <c r="AM6" s="66">
        <v>15399542</v>
      </c>
      <c r="AN6" s="109">
        <v>19</v>
      </c>
      <c r="AO6" s="109">
        <v>13</v>
      </c>
      <c r="AP6" s="282">
        <f>AO6/(AO6+AN6)*AM6</f>
        <v>6256063.9375</v>
      </c>
      <c r="AQ6" s="295">
        <f t="shared" si="4"/>
        <v>481235.6875</v>
      </c>
      <c r="AR6" s="89">
        <v>6</v>
      </c>
      <c r="AS6" s="89">
        <v>44.5</v>
      </c>
      <c r="AT6" s="89">
        <v>44.5</v>
      </c>
      <c r="AU6" s="66">
        <v>0</v>
      </c>
      <c r="AV6" s="1"/>
      <c r="AW6" s="1"/>
      <c r="AX6" s="1"/>
      <c r="AY6" s="1"/>
    </row>
    <row r="7" spans="1:51">
      <c r="B7" s="1" t="s">
        <v>40</v>
      </c>
      <c r="C7" s="128" t="s">
        <v>484</v>
      </c>
      <c r="D7" s="128" t="s">
        <v>484</v>
      </c>
      <c r="E7" s="128" t="s">
        <v>484</v>
      </c>
      <c r="F7" s="241" t="s">
        <v>484</v>
      </c>
      <c r="G7" s="154">
        <v>3772000</v>
      </c>
      <c r="H7" s="252">
        <v>17</v>
      </c>
      <c r="I7" s="148">
        <v>7</v>
      </c>
      <c r="J7" s="268">
        <f>I7/(I7+H7)*G7</f>
        <v>1100166.6666666667</v>
      </c>
      <c r="K7" s="154">
        <v>5927573</v>
      </c>
      <c r="L7" s="235">
        <v>31</v>
      </c>
      <c r="M7" s="123">
        <v>14</v>
      </c>
      <c r="N7" s="268">
        <f>M7/(M7+L7)*K7</f>
        <v>1844133.8222222223</v>
      </c>
      <c r="O7" s="154">
        <v>10127459</v>
      </c>
      <c r="P7" s="235">
        <v>39</v>
      </c>
      <c r="Q7" s="123">
        <v>16</v>
      </c>
      <c r="R7" s="268">
        <f>Q7/(Q7+P7)*O7</f>
        <v>2946169.8909090906</v>
      </c>
      <c r="S7" s="154">
        <v>12638384</v>
      </c>
      <c r="T7" s="115">
        <v>37</v>
      </c>
      <c r="U7" s="115">
        <v>15</v>
      </c>
      <c r="V7" s="283">
        <f>U7/(U7+T7)*S7</f>
        <v>3645687.692307692</v>
      </c>
      <c r="W7" s="295">
        <f t="shared" si="0"/>
        <v>243045.84615384613</v>
      </c>
      <c r="X7" s="154">
        <v>19576159</v>
      </c>
      <c r="Y7" s="115">
        <v>47</v>
      </c>
      <c r="Z7" s="115">
        <v>15</v>
      </c>
      <c r="AA7" s="283">
        <f>Z7/(Z7+Y7)*X7</f>
        <v>4736167.5</v>
      </c>
      <c r="AB7" s="295">
        <f t="shared" si="1"/>
        <v>315744.5</v>
      </c>
      <c r="AC7" s="208">
        <v>31851623</v>
      </c>
      <c r="AD7" s="120">
        <v>50</v>
      </c>
      <c r="AE7" s="120">
        <v>16</v>
      </c>
      <c r="AF7" s="283">
        <f>AE7/(AE7+AD7)*AC7</f>
        <v>7721605.5757575762</v>
      </c>
      <c r="AG7" s="295">
        <f t="shared" si="2"/>
        <v>482600.34848484851</v>
      </c>
      <c r="AH7" s="155">
        <v>32532015</v>
      </c>
      <c r="AI7" s="116">
        <v>42</v>
      </c>
      <c r="AJ7" s="116">
        <v>5</v>
      </c>
      <c r="AK7" s="283">
        <f>AJ7/(AJ7+AI7)*AH7</f>
        <v>3460852.6595744682</v>
      </c>
      <c r="AL7" s="295">
        <f t="shared" si="3"/>
        <v>692170.53191489365</v>
      </c>
      <c r="AM7" s="154">
        <v>29464490</v>
      </c>
      <c r="AN7" s="115">
        <v>40</v>
      </c>
      <c r="AO7" s="115">
        <v>6</v>
      </c>
      <c r="AP7" s="282">
        <f>AO7/(AO7+AN7)*AM7</f>
        <v>3843194.3478260869</v>
      </c>
      <c r="AQ7" s="295">
        <f t="shared" si="4"/>
        <v>640532.39130434778</v>
      </c>
      <c r="AR7" s="380">
        <v>6</v>
      </c>
      <c r="AS7" s="380">
        <v>44.5</v>
      </c>
      <c r="AT7" s="380">
        <v>44.5</v>
      </c>
      <c r="AU7" s="383">
        <v>0</v>
      </c>
      <c r="AV7" s="1"/>
      <c r="AW7" s="1"/>
      <c r="AX7" s="1"/>
      <c r="AY7" s="1"/>
    </row>
    <row r="8" spans="1:51">
      <c r="B8" s="1" t="s">
        <v>41</v>
      </c>
      <c r="C8" s="128" t="s">
        <v>484</v>
      </c>
      <c r="D8" s="128" t="s">
        <v>484</v>
      </c>
      <c r="E8" s="128" t="s">
        <v>484</v>
      </c>
      <c r="F8" s="241" t="s">
        <v>484</v>
      </c>
      <c r="G8" s="212"/>
      <c r="H8" s="253"/>
      <c r="I8" s="149"/>
      <c r="J8" s="269"/>
      <c r="K8" s="151"/>
      <c r="L8" s="237"/>
      <c r="M8" s="125"/>
      <c r="N8" s="269"/>
      <c r="O8" s="151"/>
      <c r="P8" s="237"/>
      <c r="Q8" s="125"/>
      <c r="R8" s="269"/>
      <c r="S8" s="151"/>
      <c r="T8" s="111"/>
      <c r="U8" s="111"/>
      <c r="V8" s="284"/>
      <c r="W8" s="295"/>
      <c r="X8" s="151"/>
      <c r="Y8" s="111"/>
      <c r="Z8" s="111"/>
      <c r="AA8" s="284"/>
      <c r="AB8" s="295"/>
      <c r="AC8" s="209"/>
      <c r="AD8" s="119"/>
      <c r="AE8" s="119"/>
      <c r="AF8" s="284"/>
      <c r="AG8" s="295"/>
      <c r="AH8" s="156"/>
      <c r="AI8" s="112"/>
      <c r="AJ8" s="112"/>
      <c r="AK8" s="284"/>
      <c r="AL8" s="295"/>
      <c r="AM8" s="151"/>
      <c r="AN8" s="111"/>
      <c r="AO8" s="111"/>
      <c r="AP8" s="282"/>
      <c r="AQ8" s="295"/>
      <c r="AR8" s="381"/>
      <c r="AS8" s="381"/>
      <c r="AT8" s="381"/>
      <c r="AU8" s="385"/>
      <c r="AV8" s="1"/>
      <c r="AW8" s="1"/>
      <c r="AX8" s="1"/>
      <c r="AY8" s="1"/>
    </row>
    <row r="9" spans="1:51">
      <c r="B9" s="1" t="s">
        <v>43</v>
      </c>
      <c r="C9" s="128" t="s">
        <v>484</v>
      </c>
      <c r="D9" s="128" t="s">
        <v>484</v>
      </c>
      <c r="E9" s="128" t="s">
        <v>484</v>
      </c>
      <c r="F9" s="241" t="s">
        <v>484</v>
      </c>
      <c r="G9" s="66"/>
      <c r="H9" s="100"/>
      <c r="I9" s="1"/>
      <c r="J9" s="157"/>
      <c r="K9" s="66"/>
      <c r="L9" s="110"/>
      <c r="M9" s="110"/>
      <c r="N9" s="157"/>
      <c r="O9" s="66"/>
      <c r="P9" s="110"/>
      <c r="Q9" s="110"/>
      <c r="R9" s="157"/>
      <c r="S9" s="66"/>
      <c r="T9" s="109"/>
      <c r="U9" s="109"/>
      <c r="V9" s="282"/>
      <c r="W9" s="295"/>
      <c r="X9" s="66"/>
      <c r="Y9" s="109"/>
      <c r="Z9" s="109"/>
      <c r="AA9" s="282"/>
      <c r="AB9" s="295"/>
      <c r="AC9" s="66"/>
      <c r="AD9" s="109"/>
      <c r="AE9" s="109"/>
      <c r="AF9" s="282"/>
      <c r="AG9" s="295"/>
      <c r="AH9" s="73"/>
      <c r="AI9" s="117"/>
      <c r="AJ9" s="117"/>
      <c r="AK9" s="282"/>
      <c r="AL9" s="295"/>
      <c r="AM9" s="66"/>
      <c r="AN9" s="109"/>
      <c r="AO9" s="179">
        <v>1</v>
      </c>
      <c r="AP9" s="282"/>
      <c r="AQ9" s="295">
        <f t="shared" si="4"/>
        <v>0</v>
      </c>
      <c r="AR9" s="89"/>
      <c r="AS9" s="89"/>
      <c r="AT9" s="89"/>
      <c r="AU9" s="66"/>
      <c r="AV9" s="1"/>
      <c r="AW9" s="1"/>
      <c r="AX9" s="1"/>
      <c r="AY9" s="1"/>
    </row>
    <row r="10" spans="1:51" s="62" customFormat="1">
      <c r="B10" s="97" t="s">
        <v>44</v>
      </c>
      <c r="C10" s="300" t="s">
        <v>484</v>
      </c>
      <c r="D10" s="300" t="s">
        <v>484</v>
      </c>
      <c r="E10" s="300" t="s">
        <v>484</v>
      </c>
      <c r="F10" s="300" t="s">
        <v>484</v>
      </c>
      <c r="G10" s="301"/>
      <c r="H10" s="97"/>
      <c r="I10" s="97">
        <v>38</v>
      </c>
      <c r="J10" s="302">
        <f>I10/(I10+H10)*G10</f>
        <v>0</v>
      </c>
      <c r="K10" s="303"/>
      <c r="L10" s="304"/>
      <c r="M10" s="304"/>
      <c r="N10" s="302"/>
      <c r="O10" s="303">
        <v>5611004</v>
      </c>
      <c r="P10" s="304">
        <v>36</v>
      </c>
      <c r="Q10" s="304"/>
      <c r="R10" s="302">
        <f>65/100*O10</f>
        <v>3647152.6</v>
      </c>
      <c r="S10" s="303">
        <v>7815600</v>
      </c>
      <c r="T10" s="299"/>
      <c r="U10" s="299"/>
      <c r="V10" s="305">
        <f>65/100*S10</f>
        <v>5080140</v>
      </c>
      <c r="W10" s="306"/>
      <c r="X10" s="303">
        <v>10571117</v>
      </c>
      <c r="Y10" s="299" t="s">
        <v>690</v>
      </c>
      <c r="Z10" s="299"/>
      <c r="AA10" s="305">
        <f>65/100*X10</f>
        <v>6871226.0499999998</v>
      </c>
      <c r="AB10" s="306"/>
      <c r="AC10" s="303">
        <v>13816000</v>
      </c>
      <c r="AD10" s="299" t="s">
        <v>689</v>
      </c>
      <c r="AE10" s="299"/>
      <c r="AF10" s="305">
        <f>65/100*AC10</f>
        <v>8980400</v>
      </c>
      <c r="AG10" s="306"/>
      <c r="AH10" s="303">
        <v>7711820</v>
      </c>
      <c r="AI10" s="299"/>
      <c r="AJ10" s="299"/>
      <c r="AK10" s="305">
        <f>65/100*AH10</f>
        <v>5012683</v>
      </c>
      <c r="AL10" s="306"/>
      <c r="AM10" s="303">
        <v>6749580</v>
      </c>
      <c r="AN10" s="299"/>
      <c r="AO10" s="307">
        <v>98</v>
      </c>
      <c r="AP10" s="305">
        <f>65/100*AM10</f>
        <v>4387227</v>
      </c>
      <c r="AQ10" s="306">
        <f t="shared" si="4"/>
        <v>44767.622448979593</v>
      </c>
      <c r="AR10" s="308">
        <v>6</v>
      </c>
      <c r="AS10" s="308">
        <v>44.5</v>
      </c>
      <c r="AT10" s="308">
        <v>44.5</v>
      </c>
      <c r="AU10" s="303">
        <v>0</v>
      </c>
      <c r="AV10" s="97"/>
      <c r="AW10" s="97"/>
      <c r="AX10" s="97"/>
      <c r="AY10" s="97"/>
    </row>
    <row r="11" spans="1:51">
      <c r="B11" s="1" t="s">
        <v>45</v>
      </c>
      <c r="C11" s="128" t="s">
        <v>484</v>
      </c>
      <c r="D11" s="128" t="s">
        <v>484</v>
      </c>
      <c r="E11" s="128" t="s">
        <v>484</v>
      </c>
      <c r="F11" s="128" t="s">
        <v>484</v>
      </c>
      <c r="G11" s="66">
        <v>1161500</v>
      </c>
      <c r="H11" s="1">
        <v>5</v>
      </c>
      <c r="I11" s="1">
        <v>2</v>
      </c>
      <c r="J11" s="157">
        <f>I11/(I11+H11)*G11</f>
        <v>331857.14285714284</v>
      </c>
      <c r="K11" s="66">
        <v>1353214</v>
      </c>
      <c r="L11" s="110">
        <v>8</v>
      </c>
      <c r="M11" s="110">
        <v>5</v>
      </c>
      <c r="N11" s="157">
        <f t="shared" ref="N11:N24" si="5">M11/(M11+L11)*K11</f>
        <v>520466.92307692312</v>
      </c>
      <c r="O11" s="66">
        <v>2088792</v>
      </c>
      <c r="P11" s="110">
        <v>8</v>
      </c>
      <c r="Q11" s="110">
        <v>5</v>
      </c>
      <c r="R11" s="157">
        <f t="shared" ref="R11:R24" si="6">Q11/(Q11+P11)*O11</f>
        <v>803381.5384615385</v>
      </c>
      <c r="S11" s="66">
        <v>3647903</v>
      </c>
      <c r="T11" s="109">
        <v>16</v>
      </c>
      <c r="U11" s="109">
        <v>9</v>
      </c>
      <c r="V11" s="282">
        <f t="shared" ref="V11:V24" si="7">U11/(U11+T11)*S11</f>
        <v>1313245.0799999998</v>
      </c>
      <c r="W11" s="295">
        <f t="shared" si="0"/>
        <v>145916.12</v>
      </c>
      <c r="X11" s="66">
        <v>5773296</v>
      </c>
      <c r="Y11" s="109">
        <v>17</v>
      </c>
      <c r="Z11" s="109">
        <v>9</v>
      </c>
      <c r="AA11" s="282">
        <f t="shared" ref="AA11:AA24" si="8">Z11/(Z11+Y11)*X11</f>
        <v>1998448.6153846153</v>
      </c>
      <c r="AB11" s="295">
        <f t="shared" si="1"/>
        <v>222049.84615384613</v>
      </c>
      <c r="AC11" s="66">
        <v>6697566</v>
      </c>
      <c r="AD11" s="109">
        <v>20</v>
      </c>
      <c r="AE11" s="109">
        <v>11</v>
      </c>
      <c r="AF11" s="282">
        <f t="shared" ref="AF11:AF24" si="9">AE11/(AE11+AD11)*AC11</f>
        <v>2376555.6774193551</v>
      </c>
      <c r="AG11" s="295">
        <f t="shared" si="2"/>
        <v>216050.51612903227</v>
      </c>
      <c r="AH11" s="73">
        <v>7409505</v>
      </c>
      <c r="AI11" s="117">
        <v>20</v>
      </c>
      <c r="AJ11" s="117">
        <v>11</v>
      </c>
      <c r="AK11" s="282">
        <f t="shared" ref="AK11:AK24" si="10">AJ11/(AJ11+AI11)*AH11</f>
        <v>2629179.1935483874</v>
      </c>
      <c r="AL11" s="295">
        <f t="shared" si="3"/>
        <v>239016.29032258067</v>
      </c>
      <c r="AM11" s="66">
        <v>6462708</v>
      </c>
      <c r="AN11" s="109">
        <v>19</v>
      </c>
      <c r="AO11" s="109">
        <v>10</v>
      </c>
      <c r="AP11" s="282">
        <f t="shared" ref="AP11:AP24" si="11">AO11/(AO11+AN11)*AM11</f>
        <v>2228520</v>
      </c>
      <c r="AQ11" s="295">
        <f t="shared" si="4"/>
        <v>222852</v>
      </c>
      <c r="AR11" s="89">
        <v>6</v>
      </c>
      <c r="AS11" s="89">
        <v>44.5</v>
      </c>
      <c r="AT11" s="89">
        <v>44.5</v>
      </c>
      <c r="AU11" s="66">
        <v>0</v>
      </c>
      <c r="AV11" s="1"/>
      <c r="AW11" s="1"/>
      <c r="AX11" s="1"/>
      <c r="AY11" s="1"/>
    </row>
    <row r="12" spans="1:51" ht="14.45" customHeight="1">
      <c r="B12" s="1" t="s">
        <v>46</v>
      </c>
      <c r="C12" s="128" t="s">
        <v>484</v>
      </c>
      <c r="D12" s="128" t="s">
        <v>484</v>
      </c>
      <c r="E12" s="128" t="s">
        <v>484</v>
      </c>
      <c r="F12" s="128" t="s">
        <v>484</v>
      </c>
      <c r="G12" s="154">
        <v>2423508</v>
      </c>
      <c r="H12" s="232">
        <v>12</v>
      </c>
      <c r="I12" s="148">
        <v>3</v>
      </c>
      <c r="J12" s="157">
        <f>I12/(I12+H12)*G12</f>
        <v>484701.60000000003</v>
      </c>
      <c r="K12" s="154">
        <v>3901000</v>
      </c>
      <c r="L12" s="235">
        <v>11</v>
      </c>
      <c r="M12" s="123">
        <v>4</v>
      </c>
      <c r="N12" s="268">
        <f t="shared" si="5"/>
        <v>1040266.6666666666</v>
      </c>
      <c r="O12" s="154">
        <v>4739502</v>
      </c>
      <c r="P12" s="235">
        <v>17</v>
      </c>
      <c r="Q12" s="123">
        <v>5</v>
      </c>
      <c r="R12" s="268">
        <f t="shared" si="6"/>
        <v>1077159.5454545454</v>
      </c>
      <c r="S12" s="154">
        <v>5079020</v>
      </c>
      <c r="T12" s="115">
        <v>16</v>
      </c>
      <c r="U12" s="115">
        <v>5</v>
      </c>
      <c r="V12" s="283">
        <f t="shared" si="7"/>
        <v>1209290.4761904762</v>
      </c>
      <c r="W12" s="295">
        <f t="shared" si="0"/>
        <v>241858.09523809524</v>
      </c>
      <c r="X12" s="154">
        <v>7442372</v>
      </c>
      <c r="Y12" s="115">
        <v>16</v>
      </c>
      <c r="Z12" s="115">
        <v>5</v>
      </c>
      <c r="AA12" s="283">
        <f>Z12/(Z12+Y12)*X12</f>
        <v>1771993.3333333333</v>
      </c>
      <c r="AB12" s="295">
        <f t="shared" si="1"/>
        <v>354398.66666666663</v>
      </c>
      <c r="AC12" s="154">
        <v>8440747</v>
      </c>
      <c r="AD12" s="115">
        <v>18</v>
      </c>
      <c r="AE12" s="115">
        <v>6</v>
      </c>
      <c r="AF12" s="283">
        <f t="shared" si="9"/>
        <v>2110186.75</v>
      </c>
      <c r="AG12" s="295">
        <f t="shared" si="2"/>
        <v>351697.79166666669</v>
      </c>
      <c r="AH12" s="155">
        <v>10572000</v>
      </c>
      <c r="AI12" s="116">
        <v>16</v>
      </c>
      <c r="AJ12" s="116">
        <v>5</v>
      </c>
      <c r="AK12" s="283">
        <f t="shared" si="10"/>
        <v>2517142.8571428568</v>
      </c>
      <c r="AL12" s="295">
        <f t="shared" si="3"/>
        <v>503428.57142857136</v>
      </c>
      <c r="AM12" s="154">
        <v>11107393</v>
      </c>
      <c r="AN12" s="115">
        <v>14</v>
      </c>
      <c r="AO12" s="115">
        <v>4</v>
      </c>
      <c r="AP12" s="282">
        <f t="shared" si="11"/>
        <v>2468309.5555555555</v>
      </c>
      <c r="AQ12" s="295">
        <f t="shared" si="4"/>
        <v>617077.38888888888</v>
      </c>
      <c r="AR12" s="380">
        <v>6</v>
      </c>
      <c r="AS12" s="380">
        <v>44.5</v>
      </c>
      <c r="AT12" s="380">
        <v>44.5</v>
      </c>
      <c r="AU12" s="383">
        <v>0</v>
      </c>
      <c r="AV12" s="1"/>
      <c r="AW12" s="1"/>
      <c r="AX12" s="1"/>
      <c r="AY12" s="1"/>
    </row>
    <row r="13" spans="1:51">
      <c r="B13" s="1" t="s">
        <v>47</v>
      </c>
      <c r="C13" s="128" t="s">
        <v>484</v>
      </c>
      <c r="D13" s="128" t="s">
        <v>484</v>
      </c>
      <c r="E13" s="128" t="s">
        <v>484</v>
      </c>
      <c r="F13" s="128" t="s">
        <v>484</v>
      </c>
      <c r="G13" s="151"/>
      <c r="H13" s="233"/>
      <c r="I13" s="149"/>
      <c r="J13" s="158"/>
      <c r="K13" s="151"/>
      <c r="L13" s="237"/>
      <c r="M13" s="125"/>
      <c r="N13" s="269"/>
      <c r="O13" s="151"/>
      <c r="P13" s="237"/>
      <c r="Q13" s="125"/>
      <c r="R13" s="269"/>
      <c r="S13" s="151"/>
      <c r="T13" s="111"/>
      <c r="U13" s="111"/>
      <c r="V13" s="284"/>
      <c r="W13" s="295"/>
      <c r="X13" s="151"/>
      <c r="Y13" s="111"/>
      <c r="Z13" s="111"/>
      <c r="AA13" s="284"/>
      <c r="AB13" s="295"/>
      <c r="AC13" s="151"/>
      <c r="AD13" s="111"/>
      <c r="AE13" s="111"/>
      <c r="AF13" s="284"/>
      <c r="AG13" s="295"/>
      <c r="AH13" s="156"/>
      <c r="AI13" s="112"/>
      <c r="AJ13" s="112"/>
      <c r="AK13" s="284"/>
      <c r="AL13" s="295"/>
      <c r="AM13" s="151"/>
      <c r="AN13" s="111"/>
      <c r="AO13" s="111"/>
      <c r="AP13" s="285"/>
      <c r="AQ13" s="295"/>
      <c r="AR13" s="381"/>
      <c r="AS13" s="381"/>
      <c r="AT13" s="381"/>
      <c r="AU13" s="385"/>
      <c r="AV13" s="1"/>
      <c r="AW13" s="1"/>
      <c r="AX13" s="1"/>
      <c r="AY13" s="1"/>
    </row>
    <row r="14" spans="1:51">
      <c r="B14" s="1" t="s">
        <v>225</v>
      </c>
      <c r="C14" s="128" t="s">
        <v>484</v>
      </c>
      <c r="D14" s="128" t="s">
        <v>484</v>
      </c>
      <c r="E14" s="128" t="s">
        <v>484</v>
      </c>
      <c r="F14" s="128" t="s">
        <v>484</v>
      </c>
      <c r="G14" s="154">
        <v>1044500</v>
      </c>
      <c r="H14" s="232">
        <v>9</v>
      </c>
      <c r="I14" s="243">
        <v>5</v>
      </c>
      <c r="J14" s="158">
        <f t="shared" ref="J14:J24" si="12">I14/(I14+H14)*G14</f>
        <v>373035.71428571432</v>
      </c>
      <c r="K14" s="254">
        <v>2391200</v>
      </c>
      <c r="L14" s="250">
        <v>10</v>
      </c>
      <c r="M14" s="245">
        <v>6</v>
      </c>
      <c r="N14" s="158">
        <f t="shared" si="5"/>
        <v>896700</v>
      </c>
      <c r="O14" s="154">
        <v>3034758</v>
      </c>
      <c r="P14" s="235">
        <v>15</v>
      </c>
      <c r="Q14" s="123">
        <v>7</v>
      </c>
      <c r="R14" s="158">
        <f t="shared" si="6"/>
        <v>965604.81818181812</v>
      </c>
      <c r="S14" s="154">
        <v>4986434</v>
      </c>
      <c r="T14" s="115">
        <v>16</v>
      </c>
      <c r="U14" s="115">
        <v>7</v>
      </c>
      <c r="V14" s="285">
        <f t="shared" si="7"/>
        <v>1517610.3478260871</v>
      </c>
      <c r="W14" s="295">
        <f t="shared" si="0"/>
        <v>216801.4782608696</v>
      </c>
      <c r="X14" s="154">
        <v>8060145</v>
      </c>
      <c r="Y14" s="115">
        <v>20</v>
      </c>
      <c r="Z14" s="115">
        <v>8</v>
      </c>
      <c r="AA14" s="285">
        <f t="shared" si="8"/>
        <v>2302898.5714285714</v>
      </c>
      <c r="AB14" s="295">
        <f t="shared" si="1"/>
        <v>287862.32142857142</v>
      </c>
      <c r="AC14" s="154">
        <v>10025834</v>
      </c>
      <c r="AD14" s="115">
        <v>20</v>
      </c>
      <c r="AE14" s="115">
        <v>8</v>
      </c>
      <c r="AF14" s="285">
        <f t="shared" si="9"/>
        <v>2864524</v>
      </c>
      <c r="AG14" s="295">
        <f t="shared" si="2"/>
        <v>358065.5</v>
      </c>
      <c r="AH14" s="155">
        <v>11338199</v>
      </c>
      <c r="AI14" s="116">
        <v>19</v>
      </c>
      <c r="AJ14" s="116">
        <v>8</v>
      </c>
      <c r="AK14" s="285">
        <f t="shared" si="10"/>
        <v>3359466.3703703703</v>
      </c>
      <c r="AL14" s="295">
        <f t="shared" si="3"/>
        <v>419933.29629629629</v>
      </c>
      <c r="AM14" s="154">
        <v>11934612</v>
      </c>
      <c r="AN14" s="115">
        <v>18</v>
      </c>
      <c r="AO14" s="115">
        <v>8</v>
      </c>
      <c r="AP14" s="285">
        <f t="shared" si="11"/>
        <v>3672188.307692308</v>
      </c>
      <c r="AQ14" s="295">
        <f t="shared" si="4"/>
        <v>459023.5384615385</v>
      </c>
      <c r="AR14" s="380">
        <v>6</v>
      </c>
      <c r="AS14" s="380">
        <v>44.5</v>
      </c>
      <c r="AT14" s="380">
        <v>44.5</v>
      </c>
      <c r="AU14" s="383">
        <v>0</v>
      </c>
      <c r="AV14" s="1"/>
      <c r="AW14" s="1"/>
      <c r="AX14" s="1"/>
      <c r="AY14" s="1"/>
    </row>
    <row r="15" spans="1:51">
      <c r="B15" s="1" t="s">
        <v>48</v>
      </c>
      <c r="C15" s="128" t="s">
        <v>484</v>
      </c>
      <c r="D15" s="128" t="s">
        <v>484</v>
      </c>
      <c r="E15" s="128" t="s">
        <v>484</v>
      </c>
      <c r="F15" s="128" t="s">
        <v>484</v>
      </c>
      <c r="G15" s="161"/>
      <c r="H15" s="234"/>
      <c r="I15" s="244"/>
      <c r="J15" s="159"/>
      <c r="K15" s="255"/>
      <c r="L15" s="249"/>
      <c r="M15" s="246"/>
      <c r="N15" s="159"/>
      <c r="O15" s="161"/>
      <c r="P15" s="236"/>
      <c r="Q15" s="124"/>
      <c r="R15" s="159"/>
      <c r="S15" s="161"/>
      <c r="T15" s="113"/>
      <c r="U15" s="113"/>
      <c r="V15" s="286"/>
      <c r="W15" s="295"/>
      <c r="X15" s="161"/>
      <c r="Y15" s="113"/>
      <c r="Z15" s="113"/>
      <c r="AA15" s="286"/>
      <c r="AB15" s="295"/>
      <c r="AC15" s="161"/>
      <c r="AD15" s="113"/>
      <c r="AE15" s="113"/>
      <c r="AF15" s="286"/>
      <c r="AG15" s="295"/>
      <c r="AH15" s="162"/>
      <c r="AI15" s="114"/>
      <c r="AJ15" s="114"/>
      <c r="AK15" s="286"/>
      <c r="AL15" s="295"/>
      <c r="AM15" s="161"/>
      <c r="AN15" s="113"/>
      <c r="AO15" s="113"/>
      <c r="AP15" s="286"/>
      <c r="AQ15" s="295"/>
      <c r="AR15" s="382"/>
      <c r="AS15" s="382"/>
      <c r="AT15" s="382"/>
      <c r="AU15" s="384"/>
      <c r="AV15" s="1"/>
      <c r="AW15" s="1"/>
      <c r="AX15" s="1"/>
      <c r="AY15" s="1"/>
    </row>
    <row r="16" spans="1:51">
      <c r="B16" s="1" t="s">
        <v>49</v>
      </c>
      <c r="C16" s="128" t="s">
        <v>484</v>
      </c>
      <c r="D16" s="128" t="s">
        <v>484</v>
      </c>
      <c r="E16" s="128" t="s">
        <v>484</v>
      </c>
      <c r="F16" s="128" t="s">
        <v>484</v>
      </c>
      <c r="G16" s="151"/>
      <c r="H16" s="233"/>
      <c r="I16" s="241"/>
      <c r="J16" s="160"/>
      <c r="K16" s="256"/>
      <c r="L16" s="251"/>
      <c r="M16" s="242"/>
      <c r="N16" s="160"/>
      <c r="O16" s="151"/>
      <c r="P16" s="237"/>
      <c r="Q16" s="125"/>
      <c r="R16" s="160"/>
      <c r="S16" s="151"/>
      <c r="T16" s="111"/>
      <c r="U16" s="111"/>
      <c r="V16" s="281"/>
      <c r="W16" s="295"/>
      <c r="X16" s="151"/>
      <c r="Y16" s="111"/>
      <c r="Z16" s="111"/>
      <c r="AA16" s="281"/>
      <c r="AB16" s="295"/>
      <c r="AC16" s="151"/>
      <c r="AD16" s="111"/>
      <c r="AE16" s="111"/>
      <c r="AF16" s="281"/>
      <c r="AG16" s="295"/>
      <c r="AH16" s="156"/>
      <c r="AI16" s="112"/>
      <c r="AJ16" s="112"/>
      <c r="AK16" s="281"/>
      <c r="AL16" s="295"/>
      <c r="AM16" s="151"/>
      <c r="AN16" s="111"/>
      <c r="AO16" s="111"/>
      <c r="AP16" s="281"/>
      <c r="AQ16" s="295"/>
      <c r="AR16" s="381"/>
      <c r="AS16" s="381"/>
      <c r="AT16" s="381"/>
      <c r="AU16" s="385"/>
      <c r="AV16" s="1"/>
      <c r="AW16" s="1"/>
      <c r="AX16" s="1"/>
      <c r="AY16" s="1"/>
    </row>
    <row r="17" spans="2:51">
      <c r="B17" s="1" t="s">
        <v>50</v>
      </c>
      <c r="C17" s="128" t="s">
        <v>484</v>
      </c>
      <c r="D17" s="128" t="s">
        <v>484</v>
      </c>
      <c r="E17" s="128" t="s">
        <v>484</v>
      </c>
      <c r="F17" s="128" t="s">
        <v>484</v>
      </c>
      <c r="G17" s="66"/>
      <c r="H17" s="1"/>
      <c r="I17" s="1"/>
      <c r="J17" s="160"/>
      <c r="K17" s="211"/>
      <c r="L17" s="242"/>
      <c r="M17" s="247"/>
      <c r="N17" s="160"/>
      <c r="O17" s="66"/>
      <c r="P17" s="110"/>
      <c r="Q17" s="110"/>
      <c r="R17" s="160"/>
      <c r="S17" s="66"/>
      <c r="T17" s="109"/>
      <c r="U17" s="109"/>
      <c r="V17" s="281"/>
      <c r="W17" s="295"/>
      <c r="X17" s="66"/>
      <c r="Y17" s="109"/>
      <c r="Z17" s="109"/>
      <c r="AA17" s="281"/>
      <c r="AB17" s="295"/>
      <c r="AC17" s="66"/>
      <c r="AD17" s="109"/>
      <c r="AE17" s="109"/>
      <c r="AF17" s="281"/>
      <c r="AG17" s="295"/>
      <c r="AH17" s="73"/>
      <c r="AI17" s="117"/>
      <c r="AJ17" s="117"/>
      <c r="AK17" s="281"/>
      <c r="AL17" s="295"/>
      <c r="AM17" s="66"/>
      <c r="AN17" s="109"/>
      <c r="AO17" s="109"/>
      <c r="AP17" s="281"/>
      <c r="AQ17" s="295"/>
      <c r="AR17" s="89"/>
      <c r="AS17" s="89"/>
      <c r="AT17" s="89"/>
      <c r="AU17" s="66"/>
      <c r="AV17" s="1"/>
      <c r="AW17" s="1"/>
      <c r="AX17" s="1"/>
      <c r="AY17" s="1"/>
    </row>
    <row r="18" spans="2:51">
      <c r="B18" s="1" t="s">
        <v>51</v>
      </c>
      <c r="C18" s="128" t="s">
        <v>484</v>
      </c>
      <c r="D18" s="128" t="s">
        <v>484</v>
      </c>
      <c r="E18" s="128" t="s">
        <v>484</v>
      </c>
      <c r="F18" s="128" t="s">
        <v>484</v>
      </c>
      <c r="G18" s="66"/>
      <c r="H18" s="1"/>
      <c r="I18" s="97"/>
      <c r="J18" s="158"/>
      <c r="K18" s="66"/>
      <c r="L18" s="110"/>
      <c r="M18" s="110"/>
      <c r="N18" s="158"/>
      <c r="O18" s="66"/>
      <c r="P18" s="110"/>
      <c r="Q18" s="110"/>
      <c r="R18" s="158"/>
      <c r="S18" s="66"/>
      <c r="T18" s="109"/>
      <c r="U18" s="109"/>
      <c r="V18" s="285"/>
      <c r="W18" s="295"/>
      <c r="X18" s="66"/>
      <c r="Y18" s="109"/>
      <c r="Z18" s="109"/>
      <c r="AA18" s="285"/>
      <c r="AB18" s="295"/>
      <c r="AC18" s="66"/>
      <c r="AD18" s="109"/>
      <c r="AE18" s="109"/>
      <c r="AF18" s="285"/>
      <c r="AG18" s="295"/>
      <c r="AH18" s="73"/>
      <c r="AI18" s="117"/>
      <c r="AJ18" s="117"/>
      <c r="AK18" s="285"/>
      <c r="AL18" s="295"/>
      <c r="AM18" s="210"/>
      <c r="AN18" s="115"/>
      <c r="AO18" s="257"/>
      <c r="AP18" s="285"/>
      <c r="AQ18" s="295"/>
      <c r="AR18" s="89"/>
      <c r="AS18" s="89"/>
      <c r="AT18" s="89"/>
      <c r="AU18" s="66"/>
      <c r="AV18" s="1"/>
      <c r="AW18" s="1"/>
      <c r="AX18" s="1"/>
      <c r="AY18" s="1"/>
    </row>
    <row r="19" spans="2:51">
      <c r="B19" s="63" t="s">
        <v>198</v>
      </c>
      <c r="C19" s="128" t="s">
        <v>484</v>
      </c>
      <c r="D19" s="128" t="s">
        <v>484</v>
      </c>
      <c r="E19" s="128" t="s">
        <v>484</v>
      </c>
      <c r="F19" s="128" t="s">
        <v>484</v>
      </c>
      <c r="G19" s="154">
        <v>1567000</v>
      </c>
      <c r="H19" s="232">
        <v>17</v>
      </c>
      <c r="I19" s="243">
        <v>1</v>
      </c>
      <c r="J19" s="158">
        <f t="shared" si="12"/>
        <v>87055.555555555547</v>
      </c>
      <c r="K19" s="154">
        <v>2294477</v>
      </c>
      <c r="L19" s="235">
        <v>19</v>
      </c>
      <c r="M19" s="123">
        <v>10</v>
      </c>
      <c r="N19" s="158">
        <f t="shared" si="5"/>
        <v>791198.96551724139</v>
      </c>
      <c r="O19" s="154">
        <v>3959632</v>
      </c>
      <c r="P19" s="235">
        <v>23</v>
      </c>
      <c r="Q19" s="123">
        <v>11</v>
      </c>
      <c r="R19" s="158">
        <f t="shared" si="6"/>
        <v>1281057.411764706</v>
      </c>
      <c r="S19" s="154">
        <v>5652331</v>
      </c>
      <c r="T19" s="115">
        <v>22</v>
      </c>
      <c r="U19" s="115">
        <v>11</v>
      </c>
      <c r="V19" s="285">
        <f t="shared" si="7"/>
        <v>1884110.3333333333</v>
      </c>
      <c r="W19" s="295">
        <f t="shared" si="0"/>
        <v>171282.75757575757</v>
      </c>
      <c r="X19" s="154">
        <v>7239782</v>
      </c>
      <c r="Y19" s="115">
        <v>27</v>
      </c>
      <c r="Z19" s="115">
        <v>13</v>
      </c>
      <c r="AA19" s="285">
        <f t="shared" si="8"/>
        <v>2352929.15</v>
      </c>
      <c r="AB19" s="295">
        <f t="shared" si="1"/>
        <v>180994.55</v>
      </c>
      <c r="AC19" s="154">
        <v>8113241</v>
      </c>
      <c r="AD19" s="115">
        <v>22</v>
      </c>
      <c r="AE19" s="115">
        <v>10</v>
      </c>
      <c r="AF19" s="285">
        <f t="shared" si="9"/>
        <v>2535387.8125</v>
      </c>
      <c r="AG19" s="295">
        <f t="shared" si="2"/>
        <v>253538.78125</v>
      </c>
      <c r="AH19" s="155">
        <v>12568473</v>
      </c>
      <c r="AI19" s="116">
        <v>23</v>
      </c>
      <c r="AJ19" s="116">
        <v>10</v>
      </c>
      <c r="AK19" s="287">
        <f t="shared" si="10"/>
        <v>3808628.1818181821</v>
      </c>
      <c r="AL19" s="295">
        <f t="shared" si="3"/>
        <v>380862.81818181823</v>
      </c>
      <c r="AM19" s="258">
        <v>11974310</v>
      </c>
      <c r="AN19" s="115">
        <v>22</v>
      </c>
      <c r="AO19" s="239">
        <v>10</v>
      </c>
      <c r="AP19" s="290">
        <f>AO19/(AO19+AN19)*AM19</f>
        <v>3741971.875</v>
      </c>
      <c r="AQ19" s="295">
        <f t="shared" si="4"/>
        <v>374197.1875</v>
      </c>
      <c r="AR19" s="232">
        <v>6</v>
      </c>
      <c r="AS19" s="232">
        <v>44.5</v>
      </c>
      <c r="AT19" s="232">
        <v>44.5</v>
      </c>
      <c r="AU19" s="383">
        <v>0</v>
      </c>
      <c r="AV19" s="1"/>
      <c r="AW19" s="1"/>
      <c r="AX19" s="1"/>
      <c r="AY19" s="1"/>
    </row>
    <row r="20" spans="2:51">
      <c r="B20" s="63" t="s">
        <v>199</v>
      </c>
      <c r="C20" s="128" t="s">
        <v>484</v>
      </c>
      <c r="D20" s="128" t="s">
        <v>484</v>
      </c>
      <c r="E20" s="128" t="s">
        <v>484</v>
      </c>
      <c r="F20" s="128" t="s">
        <v>484</v>
      </c>
      <c r="G20" s="161"/>
      <c r="H20" s="234"/>
      <c r="I20" s="244"/>
      <c r="J20" s="159"/>
      <c r="K20" s="161"/>
      <c r="L20" s="236"/>
      <c r="M20" s="124"/>
      <c r="N20" s="159"/>
      <c r="O20" s="161"/>
      <c r="P20" s="236"/>
      <c r="Q20" s="124"/>
      <c r="R20" s="159"/>
      <c r="S20" s="161"/>
      <c r="T20" s="113"/>
      <c r="U20" s="113"/>
      <c r="V20" s="286"/>
      <c r="W20" s="295"/>
      <c r="X20" s="161"/>
      <c r="Y20" s="113"/>
      <c r="Z20" s="113"/>
      <c r="AA20" s="286"/>
      <c r="AB20" s="295"/>
      <c r="AC20" s="161"/>
      <c r="AD20" s="113"/>
      <c r="AE20" s="113"/>
      <c r="AF20" s="286"/>
      <c r="AG20" s="295"/>
      <c r="AH20" s="162"/>
      <c r="AI20" s="114"/>
      <c r="AJ20" s="114"/>
      <c r="AK20" s="288"/>
      <c r="AL20" s="295"/>
      <c r="AM20" s="248"/>
      <c r="AN20" s="113"/>
      <c r="AO20" s="238"/>
      <c r="AP20" s="291"/>
      <c r="AQ20" s="295"/>
      <c r="AR20" s="234"/>
      <c r="AS20" s="234"/>
      <c r="AT20" s="234"/>
      <c r="AU20" s="384"/>
      <c r="AV20" s="1"/>
      <c r="AW20" s="1"/>
      <c r="AX20" s="1"/>
      <c r="AY20" s="1"/>
    </row>
    <row r="21" spans="2:51">
      <c r="B21" s="1" t="s">
        <v>81</v>
      </c>
      <c r="C21" s="128" t="s">
        <v>484</v>
      </c>
      <c r="D21" s="128" t="s">
        <v>484</v>
      </c>
      <c r="E21" s="128" t="s">
        <v>484</v>
      </c>
      <c r="F21" s="128" t="s">
        <v>484</v>
      </c>
      <c r="G21" s="161"/>
      <c r="H21" s="234"/>
      <c r="I21" s="244"/>
      <c r="J21" s="159"/>
      <c r="K21" s="161"/>
      <c r="L21" s="236"/>
      <c r="M21" s="124"/>
      <c r="N21" s="159"/>
      <c r="O21" s="161"/>
      <c r="P21" s="236"/>
      <c r="Q21" s="124"/>
      <c r="R21" s="159"/>
      <c r="S21" s="161"/>
      <c r="T21" s="113"/>
      <c r="U21" s="113"/>
      <c r="V21" s="286"/>
      <c r="W21" s="295"/>
      <c r="X21" s="161"/>
      <c r="Y21" s="113"/>
      <c r="Z21" s="113"/>
      <c r="AA21" s="286"/>
      <c r="AB21" s="295"/>
      <c r="AC21" s="161"/>
      <c r="AD21" s="113"/>
      <c r="AE21" s="113"/>
      <c r="AF21" s="286"/>
      <c r="AG21" s="295"/>
      <c r="AH21" s="162"/>
      <c r="AI21" s="114"/>
      <c r="AJ21" s="114"/>
      <c r="AK21" s="288"/>
      <c r="AL21" s="295"/>
      <c r="AM21" s="248"/>
      <c r="AN21" s="113"/>
      <c r="AO21" s="238"/>
      <c r="AP21" s="291"/>
      <c r="AQ21" s="295"/>
      <c r="AR21" s="234"/>
      <c r="AS21" s="234"/>
      <c r="AT21" s="234"/>
      <c r="AU21" s="384"/>
      <c r="AV21" s="1"/>
      <c r="AW21" s="1"/>
      <c r="AX21" s="1"/>
      <c r="AY21" s="1"/>
    </row>
    <row r="22" spans="2:51">
      <c r="B22" s="1" t="s">
        <v>82</v>
      </c>
      <c r="C22" s="128" t="s">
        <v>484</v>
      </c>
      <c r="D22" s="128" t="s">
        <v>484</v>
      </c>
      <c r="E22" s="128" t="s">
        <v>484</v>
      </c>
      <c r="F22" s="128" t="s">
        <v>484</v>
      </c>
      <c r="G22" s="151"/>
      <c r="H22" s="233"/>
      <c r="I22" s="241"/>
      <c r="J22" s="160"/>
      <c r="K22" s="151"/>
      <c r="L22" s="237"/>
      <c r="M22" s="125"/>
      <c r="N22" s="160"/>
      <c r="O22" s="151"/>
      <c r="P22" s="237"/>
      <c r="Q22" s="125"/>
      <c r="R22" s="160"/>
      <c r="S22" s="151"/>
      <c r="T22" s="111"/>
      <c r="U22" s="111"/>
      <c r="V22" s="281"/>
      <c r="W22" s="295"/>
      <c r="X22" s="151"/>
      <c r="Y22" s="111"/>
      <c r="Z22" s="111"/>
      <c r="AA22" s="281"/>
      <c r="AB22" s="295"/>
      <c r="AC22" s="151"/>
      <c r="AD22" s="111"/>
      <c r="AE22" s="111"/>
      <c r="AF22" s="281"/>
      <c r="AG22" s="295"/>
      <c r="AH22" s="156"/>
      <c r="AI22" s="112"/>
      <c r="AJ22" s="112"/>
      <c r="AK22" s="289"/>
      <c r="AL22" s="295"/>
      <c r="AM22" s="259"/>
      <c r="AN22" s="111"/>
      <c r="AO22" s="240"/>
      <c r="AP22" s="292"/>
      <c r="AQ22" s="295"/>
      <c r="AR22" s="233"/>
      <c r="AS22" s="233"/>
      <c r="AT22" s="233"/>
      <c r="AU22" s="385"/>
      <c r="AV22" s="1"/>
      <c r="AW22" s="1"/>
      <c r="AX22" s="1"/>
      <c r="AY22" s="1"/>
    </row>
    <row r="23" spans="2:51">
      <c r="B23" s="56" t="s">
        <v>200</v>
      </c>
      <c r="C23" s="128" t="s">
        <v>484</v>
      </c>
      <c r="D23" s="128" t="s">
        <v>484</v>
      </c>
      <c r="E23" s="128" t="s">
        <v>484</v>
      </c>
      <c r="F23" s="128" t="s">
        <v>484</v>
      </c>
      <c r="G23" s="66">
        <v>733000</v>
      </c>
      <c r="H23" s="1">
        <v>3</v>
      </c>
      <c r="I23" s="1">
        <v>1</v>
      </c>
      <c r="J23" s="160">
        <f t="shared" si="12"/>
        <v>183250</v>
      </c>
      <c r="K23" s="66">
        <v>1137000</v>
      </c>
      <c r="L23" s="110">
        <v>5</v>
      </c>
      <c r="M23" s="110">
        <v>2</v>
      </c>
      <c r="N23" s="160">
        <f t="shared" si="5"/>
        <v>324857.14285714284</v>
      </c>
      <c r="O23" s="66">
        <v>2147881</v>
      </c>
      <c r="P23" s="110">
        <v>9</v>
      </c>
      <c r="Q23" s="110">
        <v>2</v>
      </c>
      <c r="R23" s="160">
        <f t="shared" si="6"/>
        <v>390523.81818181818</v>
      </c>
      <c r="S23" s="66">
        <v>3416993</v>
      </c>
      <c r="T23" s="109">
        <v>9</v>
      </c>
      <c r="U23" s="109">
        <v>2</v>
      </c>
      <c r="V23" s="281">
        <f t="shared" si="7"/>
        <v>621271.45454545459</v>
      </c>
      <c r="W23" s="295">
        <f t="shared" si="0"/>
        <v>310635.72727272729</v>
      </c>
      <c r="X23" s="66">
        <v>4965860</v>
      </c>
      <c r="Y23" s="109">
        <v>10</v>
      </c>
      <c r="Z23" s="109">
        <v>2</v>
      </c>
      <c r="AA23" s="281">
        <f t="shared" si="8"/>
        <v>827643.33333333326</v>
      </c>
      <c r="AB23" s="295">
        <f t="shared" si="1"/>
        <v>413821.66666666663</v>
      </c>
      <c r="AC23" s="66">
        <v>6172627</v>
      </c>
      <c r="AD23" s="109">
        <v>12</v>
      </c>
      <c r="AE23" s="109">
        <v>3</v>
      </c>
      <c r="AF23" s="281">
        <f t="shared" si="9"/>
        <v>1234525.4000000001</v>
      </c>
      <c r="AG23" s="295">
        <f t="shared" si="2"/>
        <v>411508.46666666673</v>
      </c>
      <c r="AH23" s="73">
        <v>8174684</v>
      </c>
      <c r="AI23" s="117">
        <v>10</v>
      </c>
      <c r="AJ23" s="117">
        <v>3</v>
      </c>
      <c r="AK23" s="281">
        <f t="shared" si="10"/>
        <v>1886465.5384615385</v>
      </c>
      <c r="AL23" s="295">
        <f t="shared" si="3"/>
        <v>628821.84615384613</v>
      </c>
      <c r="AM23" s="211">
        <v>7630456</v>
      </c>
      <c r="AN23" s="111">
        <v>10</v>
      </c>
      <c r="AO23" s="111">
        <v>3</v>
      </c>
      <c r="AP23" s="281">
        <f t="shared" si="11"/>
        <v>1760874.4615384617</v>
      </c>
      <c r="AQ23" s="295">
        <f t="shared" si="4"/>
        <v>586958.15384615387</v>
      </c>
      <c r="AR23" s="89">
        <v>6</v>
      </c>
      <c r="AS23" s="89">
        <v>44.5</v>
      </c>
      <c r="AT23" s="89">
        <v>44.5</v>
      </c>
      <c r="AU23" s="66">
        <v>0</v>
      </c>
      <c r="AV23" s="1"/>
      <c r="AW23" s="1"/>
      <c r="AX23" s="1"/>
      <c r="AY23" s="1"/>
    </row>
    <row r="24" spans="2:51">
      <c r="B24" s="56" t="s">
        <v>201</v>
      </c>
      <c r="C24" s="128" t="s">
        <v>484</v>
      </c>
      <c r="D24" s="128" t="s">
        <v>484</v>
      </c>
      <c r="E24" s="128" t="s">
        <v>484</v>
      </c>
      <c r="F24" s="128" t="s">
        <v>484</v>
      </c>
      <c r="G24" s="66">
        <v>1214700</v>
      </c>
      <c r="H24" s="1">
        <v>8</v>
      </c>
      <c r="I24" s="1">
        <v>4</v>
      </c>
      <c r="J24" s="157">
        <f t="shared" si="12"/>
        <v>404900</v>
      </c>
      <c r="K24" s="66">
        <v>1297212</v>
      </c>
      <c r="L24" s="110">
        <v>10</v>
      </c>
      <c r="M24" s="110">
        <v>5</v>
      </c>
      <c r="N24" s="157">
        <f t="shared" si="5"/>
        <v>432404</v>
      </c>
      <c r="O24" s="66">
        <v>2141959</v>
      </c>
      <c r="P24" s="110">
        <v>14</v>
      </c>
      <c r="Q24" s="110">
        <v>7</v>
      </c>
      <c r="R24" s="157">
        <f t="shared" si="6"/>
        <v>713986.33333333326</v>
      </c>
      <c r="S24" s="66">
        <v>2423886</v>
      </c>
      <c r="T24" s="109">
        <v>19</v>
      </c>
      <c r="U24" s="109">
        <v>9</v>
      </c>
      <c r="V24" s="282">
        <f t="shared" si="7"/>
        <v>779106.21428571432</v>
      </c>
      <c r="W24" s="295">
        <f t="shared" si="0"/>
        <v>86567.357142857145</v>
      </c>
      <c r="X24" s="66">
        <v>2989728</v>
      </c>
      <c r="Y24" s="109">
        <v>17</v>
      </c>
      <c r="Z24" s="109">
        <v>8</v>
      </c>
      <c r="AA24" s="282">
        <f t="shared" si="8"/>
        <v>956712.95999999996</v>
      </c>
      <c r="AB24" s="295">
        <f t="shared" si="1"/>
        <v>119589.12</v>
      </c>
      <c r="AC24" s="66">
        <v>3089949</v>
      </c>
      <c r="AD24" s="109">
        <v>17</v>
      </c>
      <c r="AE24" s="109">
        <v>8</v>
      </c>
      <c r="AF24" s="282">
        <f t="shared" si="9"/>
        <v>988783.68</v>
      </c>
      <c r="AG24" s="295">
        <f t="shared" si="2"/>
        <v>123597.96</v>
      </c>
      <c r="AH24" s="73">
        <v>3361912</v>
      </c>
      <c r="AI24" s="117">
        <v>15</v>
      </c>
      <c r="AJ24" s="117">
        <v>8</v>
      </c>
      <c r="AK24" s="282">
        <f t="shared" si="10"/>
        <v>1169360.6956521738</v>
      </c>
      <c r="AL24" s="295">
        <f t="shared" si="3"/>
        <v>146170.08695652173</v>
      </c>
      <c r="AM24" s="66">
        <v>2968126</v>
      </c>
      <c r="AN24" s="109">
        <v>14</v>
      </c>
      <c r="AO24" s="109">
        <v>8</v>
      </c>
      <c r="AP24" s="282">
        <f t="shared" si="11"/>
        <v>1079318.5454545454</v>
      </c>
      <c r="AQ24" s="295">
        <f t="shared" si="4"/>
        <v>134914.81818181818</v>
      </c>
      <c r="AR24" s="89">
        <v>6</v>
      </c>
      <c r="AS24" s="89">
        <v>44.5</v>
      </c>
      <c r="AT24" s="89">
        <v>44.5</v>
      </c>
      <c r="AU24" s="66">
        <v>0</v>
      </c>
      <c r="AV24" s="1"/>
      <c r="AW24" s="1"/>
      <c r="AX24" s="1"/>
      <c r="AY24" s="1"/>
    </row>
    <row r="25" spans="2:51">
      <c r="B25" s="56" t="s">
        <v>202</v>
      </c>
      <c r="C25" s="128" t="s">
        <v>484</v>
      </c>
      <c r="D25" s="128" t="s">
        <v>484</v>
      </c>
      <c r="E25" s="128" t="s">
        <v>484</v>
      </c>
      <c r="F25" s="128" t="s">
        <v>484</v>
      </c>
      <c r="G25" s="66"/>
      <c r="H25" s="1"/>
      <c r="I25" s="1"/>
      <c r="J25" s="157"/>
      <c r="K25" s="66"/>
      <c r="L25" s="110"/>
      <c r="M25" s="110"/>
      <c r="N25" s="157"/>
      <c r="O25" s="66"/>
      <c r="P25" s="110"/>
      <c r="Q25" s="110"/>
      <c r="R25" s="157"/>
      <c r="S25" s="66"/>
      <c r="T25" s="109"/>
      <c r="U25" s="109"/>
      <c r="V25" s="282"/>
      <c r="W25" s="295"/>
      <c r="X25" s="66"/>
      <c r="Y25" s="109"/>
      <c r="Z25" s="109"/>
      <c r="AA25" s="282"/>
      <c r="AB25" s="295"/>
      <c r="AC25" s="66"/>
      <c r="AD25" s="109"/>
      <c r="AE25" s="109"/>
      <c r="AF25" s="282"/>
      <c r="AG25" s="295"/>
      <c r="AH25" s="73"/>
      <c r="AI25" s="117"/>
      <c r="AJ25" s="117"/>
      <c r="AK25" s="282"/>
      <c r="AL25" s="295"/>
      <c r="AM25" s="66"/>
      <c r="AN25" s="109"/>
      <c r="AO25" s="109" t="s">
        <v>610</v>
      </c>
      <c r="AP25" s="282"/>
      <c r="AQ25" s="295"/>
      <c r="AR25" s="89"/>
      <c r="AS25" s="89"/>
      <c r="AT25" s="89"/>
      <c r="AU25" s="66"/>
      <c r="AV25" s="1"/>
      <c r="AW25" s="1"/>
      <c r="AX25" s="1"/>
      <c r="AY25" s="1"/>
    </row>
    <row r="26" spans="2:51">
      <c r="B26" s="56" t="s">
        <v>203</v>
      </c>
      <c r="C26" s="128" t="s">
        <v>484</v>
      </c>
      <c r="D26" s="128" t="s">
        <v>484</v>
      </c>
      <c r="E26" s="128" t="s">
        <v>484</v>
      </c>
      <c r="F26" s="128" t="s">
        <v>484</v>
      </c>
      <c r="G26" s="66"/>
      <c r="H26" s="1"/>
      <c r="I26" s="1"/>
      <c r="J26" s="157"/>
      <c r="K26" s="66"/>
      <c r="L26" s="110"/>
      <c r="M26" s="110"/>
      <c r="N26" s="157"/>
      <c r="O26" s="66"/>
      <c r="P26" s="110"/>
      <c r="Q26" s="110"/>
      <c r="R26" s="157"/>
      <c r="S26" s="66"/>
      <c r="T26" s="109"/>
      <c r="U26" s="109"/>
      <c r="V26" s="282"/>
      <c r="W26" s="295"/>
      <c r="X26" s="66"/>
      <c r="Y26" s="109"/>
      <c r="Z26" s="109"/>
      <c r="AA26" s="282"/>
      <c r="AB26" s="295"/>
      <c r="AC26" s="66"/>
      <c r="AD26" s="109"/>
      <c r="AE26" s="109"/>
      <c r="AF26" s="282"/>
      <c r="AG26" s="295"/>
      <c r="AH26" s="73"/>
      <c r="AI26" s="117"/>
      <c r="AJ26" s="117"/>
      <c r="AK26" s="282"/>
      <c r="AL26" s="295"/>
      <c r="AM26" s="66"/>
      <c r="AN26" s="109"/>
      <c r="AO26" s="109"/>
      <c r="AP26" s="282"/>
      <c r="AQ26" s="295"/>
      <c r="AR26" s="89"/>
      <c r="AS26" s="89"/>
      <c r="AT26" s="89"/>
      <c r="AU26" s="66"/>
      <c r="AV26" s="1"/>
      <c r="AW26" s="1"/>
      <c r="AX26" s="1"/>
      <c r="AY26" s="1"/>
    </row>
    <row r="27" spans="2:51">
      <c r="B27" s="56" t="s">
        <v>204</v>
      </c>
      <c r="C27" s="128" t="s">
        <v>484</v>
      </c>
      <c r="D27" s="128" t="s">
        <v>484</v>
      </c>
      <c r="E27" s="128" t="s">
        <v>484</v>
      </c>
      <c r="F27" s="128" t="s">
        <v>484</v>
      </c>
      <c r="G27" s="66">
        <v>438209</v>
      </c>
      <c r="H27" s="1">
        <v>1</v>
      </c>
      <c r="I27" s="1"/>
      <c r="J27" s="157">
        <f>65/100*G27</f>
        <v>284835.85000000003</v>
      </c>
      <c r="K27" s="66">
        <v>703154</v>
      </c>
      <c r="L27" s="110">
        <v>2</v>
      </c>
      <c r="M27" s="110"/>
      <c r="N27" s="157">
        <f>65/100*K27</f>
        <v>457050.10000000003</v>
      </c>
      <c r="O27" s="66">
        <v>970725</v>
      </c>
      <c r="P27" s="110">
        <v>2</v>
      </c>
      <c r="Q27" s="110"/>
      <c r="R27" s="157">
        <f>65/100*O27</f>
        <v>630971.25</v>
      </c>
      <c r="S27" s="66">
        <v>781353</v>
      </c>
      <c r="T27" s="109">
        <v>2</v>
      </c>
      <c r="U27" s="109">
        <v>1</v>
      </c>
      <c r="V27" s="282">
        <f>65/100*S27</f>
        <v>507879.45</v>
      </c>
      <c r="W27" s="295">
        <f t="shared" si="0"/>
        <v>507879.45</v>
      </c>
      <c r="X27" s="66">
        <v>1117292</v>
      </c>
      <c r="Y27" s="109">
        <v>1</v>
      </c>
      <c r="Z27" s="109">
        <v>1</v>
      </c>
      <c r="AA27" s="282">
        <f>65/100*X27</f>
        <v>726239.8</v>
      </c>
      <c r="AB27" s="295">
        <f t="shared" si="1"/>
        <v>726239.8</v>
      </c>
      <c r="AC27" s="66">
        <v>1328292</v>
      </c>
      <c r="AD27" s="109">
        <v>1</v>
      </c>
      <c r="AE27" s="109"/>
      <c r="AF27" s="282">
        <f>65/100*AC27</f>
        <v>863389.8</v>
      </c>
      <c r="AG27" s="295">
        <f>AF27</f>
        <v>863389.8</v>
      </c>
      <c r="AH27" s="73">
        <v>1839100</v>
      </c>
      <c r="AI27" s="117">
        <v>2</v>
      </c>
      <c r="AJ27" s="117">
        <v>2</v>
      </c>
      <c r="AK27" s="282">
        <f>65/100*AH27</f>
        <v>1195415</v>
      </c>
      <c r="AL27" s="295">
        <f t="shared" si="3"/>
        <v>597707.5</v>
      </c>
      <c r="AM27" s="66">
        <v>2609606</v>
      </c>
      <c r="AN27" s="109">
        <v>3</v>
      </c>
      <c r="AO27" s="109">
        <v>2</v>
      </c>
      <c r="AP27" s="282">
        <f t="shared" ref="AP27" si="13">AO27/(AO27+AN27)*AM27</f>
        <v>1043842.4</v>
      </c>
      <c r="AQ27" s="295">
        <f t="shared" si="4"/>
        <v>521921.2</v>
      </c>
      <c r="AR27" s="89">
        <v>6</v>
      </c>
      <c r="AS27" s="89">
        <v>44.5</v>
      </c>
      <c r="AT27" s="89">
        <v>44.5</v>
      </c>
      <c r="AU27" s="66">
        <v>0</v>
      </c>
      <c r="AV27" s="1"/>
      <c r="AW27" s="1"/>
      <c r="AX27" s="1"/>
      <c r="AY27" s="1"/>
    </row>
    <row r="28" spans="2:51" s="3" customFormat="1">
      <c r="B28" s="260" t="s">
        <v>223</v>
      </c>
      <c r="C28" s="261"/>
      <c r="D28" s="261"/>
      <c r="E28" s="261"/>
      <c r="F28" s="261"/>
      <c r="G28" s="266">
        <f>SUM(G4:G27)</f>
        <v>21517302</v>
      </c>
      <c r="H28" s="6"/>
      <c r="I28" s="6"/>
      <c r="J28" s="267">
        <f>SUM(J4:J27)</f>
        <v>6553354.5293650795</v>
      </c>
      <c r="K28" s="266">
        <f>SUM(K4:K27)</f>
        <v>30949245</v>
      </c>
      <c r="L28" s="262"/>
      <c r="M28" s="262"/>
      <c r="N28" s="267">
        <f>SUM(N4:N27)</f>
        <v>9772517.3571823016</v>
      </c>
      <c r="O28" s="266">
        <f>SUM(O4:O27)</f>
        <v>52966937</v>
      </c>
      <c r="P28" s="262"/>
      <c r="Q28" s="262"/>
      <c r="R28" s="267">
        <f>SUM(R4:R27)</f>
        <v>17968809.988105029</v>
      </c>
      <c r="S28" s="266">
        <f>SUM(S4:S27)</f>
        <v>62383416</v>
      </c>
      <c r="T28" s="263"/>
      <c r="U28" s="263"/>
      <c r="V28" s="267">
        <f>SUM(V4:V27)</f>
        <v>21922656.389665224</v>
      </c>
      <c r="W28" s="267"/>
      <c r="X28" s="266">
        <f>SUM(X4:X27)</f>
        <v>87564819</v>
      </c>
      <c r="Y28" s="263"/>
      <c r="Z28" s="263"/>
      <c r="AA28" s="267">
        <f>SUM(AA4:AA27)</f>
        <v>29705500.369035408</v>
      </c>
      <c r="AB28" s="267"/>
      <c r="AC28" s="266">
        <f>SUM(AC4:AC27)</f>
        <v>107704780</v>
      </c>
      <c r="AD28" s="263"/>
      <c r="AE28" s="263"/>
      <c r="AF28" s="267">
        <f>SUM(AF4:AF27)</f>
        <v>35778678.41626516</v>
      </c>
      <c r="AG28" s="267"/>
      <c r="AH28" s="266">
        <f>SUM(AH4:AH27)</f>
        <v>115347548</v>
      </c>
      <c r="AI28" s="264"/>
      <c r="AJ28" s="264"/>
      <c r="AK28" s="267">
        <f>SUM(AK4:AK27)</f>
        <v>34043659.746567979</v>
      </c>
      <c r="AL28" s="267"/>
      <c r="AM28" s="266">
        <f>SUM(AM4:AM27)</f>
        <v>110645331</v>
      </c>
      <c r="AN28" s="263"/>
      <c r="AO28" s="263"/>
      <c r="AP28" s="267">
        <f>SUM(AP4:AP27)</f>
        <v>33305440.630566955</v>
      </c>
      <c r="AQ28" s="267"/>
      <c r="AR28" s="265"/>
      <c r="AS28" s="265"/>
      <c r="AT28" s="265"/>
      <c r="AU28" s="72"/>
      <c r="AV28" s="6"/>
      <c r="AW28" s="6"/>
      <c r="AX28" s="6"/>
      <c r="AY28" s="6"/>
    </row>
    <row r="29" spans="2:51">
      <c r="B29" s="1"/>
      <c r="C29" s="1"/>
      <c r="D29" s="1"/>
      <c r="E29" s="1"/>
      <c r="F29" s="1"/>
      <c r="G29" s="66"/>
      <c r="H29" s="1"/>
      <c r="I29" s="1"/>
      <c r="J29" s="1"/>
      <c r="K29" s="66"/>
      <c r="L29" s="110"/>
      <c r="M29" s="110"/>
      <c r="N29" s="110"/>
      <c r="O29" s="1"/>
      <c r="P29" s="1"/>
      <c r="Q29" s="1"/>
      <c r="R29" s="1"/>
      <c r="S29" s="1"/>
      <c r="T29" s="106"/>
      <c r="U29" s="106"/>
      <c r="V29" s="106"/>
      <c r="W29" s="66"/>
      <c r="X29" s="66"/>
      <c r="Y29" s="109"/>
      <c r="Z29" s="109"/>
      <c r="AA29" s="109"/>
      <c r="AB29" s="66"/>
      <c r="AC29" s="66"/>
      <c r="AD29" s="109"/>
      <c r="AE29" s="109"/>
      <c r="AF29" s="109"/>
      <c r="AG29" s="66"/>
      <c r="AH29" s="74"/>
      <c r="AI29" s="118"/>
      <c r="AJ29" s="118"/>
      <c r="AK29" s="118"/>
      <c r="AL29" s="66"/>
      <c r="AM29" s="66"/>
      <c r="AN29" s="109"/>
      <c r="AO29" s="109"/>
      <c r="AP29" s="109"/>
      <c r="AQ29" s="66"/>
      <c r="AR29" s="89"/>
      <c r="AS29" s="89"/>
      <c r="AT29" s="89"/>
      <c r="AU29" s="66"/>
      <c r="AV29" s="1"/>
      <c r="AW29" s="1"/>
      <c r="AX29" s="1"/>
      <c r="AY29" s="1"/>
    </row>
    <row r="30" spans="2:51" s="12" customFormat="1" ht="30">
      <c r="B30" s="394" t="s">
        <v>80</v>
      </c>
      <c r="C30" s="395"/>
      <c r="D30" s="395"/>
      <c r="E30" s="395"/>
      <c r="F30" s="396"/>
      <c r="G30" s="163" t="s">
        <v>601</v>
      </c>
      <c r="H30" s="164" t="s">
        <v>602</v>
      </c>
      <c r="I30" s="165" t="s">
        <v>599</v>
      </c>
      <c r="J30" s="165" t="s">
        <v>598</v>
      </c>
      <c r="K30" s="163" t="s">
        <v>601</v>
      </c>
      <c r="L30" s="164" t="s">
        <v>602</v>
      </c>
      <c r="M30" s="165" t="s">
        <v>599</v>
      </c>
      <c r="N30" s="165" t="s">
        <v>598</v>
      </c>
      <c r="O30" s="163" t="s">
        <v>601</v>
      </c>
      <c r="P30" s="164" t="s">
        <v>602</v>
      </c>
      <c r="Q30" s="165" t="s">
        <v>599</v>
      </c>
      <c r="R30" s="165" t="s">
        <v>598</v>
      </c>
      <c r="S30" s="163" t="s">
        <v>601</v>
      </c>
      <c r="T30" s="164" t="s">
        <v>602</v>
      </c>
      <c r="U30" s="165" t="s">
        <v>599</v>
      </c>
      <c r="V30" s="165" t="s">
        <v>598</v>
      </c>
      <c r="W30" s="296"/>
      <c r="X30" s="163" t="s">
        <v>601</v>
      </c>
      <c r="Y30" s="164" t="s">
        <v>602</v>
      </c>
      <c r="Z30" s="165" t="s">
        <v>599</v>
      </c>
      <c r="AA30" s="165" t="s">
        <v>598</v>
      </c>
      <c r="AB30" s="296"/>
      <c r="AC30" s="163" t="s">
        <v>601</v>
      </c>
      <c r="AD30" s="164" t="s">
        <v>602</v>
      </c>
      <c r="AE30" s="165" t="s">
        <v>599</v>
      </c>
      <c r="AF30" s="165" t="s">
        <v>598</v>
      </c>
      <c r="AG30" s="296"/>
      <c r="AH30" s="163" t="s">
        <v>601</v>
      </c>
      <c r="AI30" s="164" t="s">
        <v>602</v>
      </c>
      <c r="AJ30" s="165" t="s">
        <v>599</v>
      </c>
      <c r="AK30" s="165" t="s">
        <v>598</v>
      </c>
      <c r="AL30" s="296"/>
      <c r="AM30" s="163" t="s">
        <v>601</v>
      </c>
      <c r="AN30" s="164" t="s">
        <v>602</v>
      </c>
      <c r="AO30" s="165" t="s">
        <v>599</v>
      </c>
      <c r="AP30" s="165" t="s">
        <v>598</v>
      </c>
      <c r="AQ30" s="296"/>
      <c r="AR30" s="166"/>
      <c r="AS30" s="166"/>
      <c r="AT30" s="166"/>
      <c r="AU30" s="166"/>
      <c r="AV30" s="165"/>
      <c r="AW30" s="165"/>
      <c r="AX30" s="165"/>
      <c r="AY30" s="165"/>
    </row>
    <row r="31" spans="2:51">
      <c r="B31" s="1" t="s">
        <v>83</v>
      </c>
      <c r="C31" s="128" t="s">
        <v>484</v>
      </c>
      <c r="D31" s="128" t="s">
        <v>484</v>
      </c>
      <c r="E31" s="128" t="s">
        <v>484</v>
      </c>
      <c r="F31" s="128" t="s">
        <v>484</v>
      </c>
      <c r="G31" s="66"/>
      <c r="H31" s="1"/>
      <c r="I31" s="1" t="s">
        <v>600</v>
      </c>
      <c r="J31" s="157">
        <f>65%*G31</f>
        <v>0</v>
      </c>
      <c r="K31" s="66"/>
      <c r="L31" s="110"/>
      <c r="M31" s="1" t="s">
        <v>600</v>
      </c>
      <c r="N31" s="157">
        <f>65%*K31</f>
        <v>0</v>
      </c>
      <c r="O31" s="1"/>
      <c r="P31" s="1"/>
      <c r="Q31" s="1" t="s">
        <v>600</v>
      </c>
      <c r="R31" s="157">
        <f>65%*O31</f>
        <v>0</v>
      </c>
      <c r="S31" s="1"/>
      <c r="T31" s="106"/>
      <c r="U31" s="1" t="s">
        <v>600</v>
      </c>
      <c r="V31" s="157">
        <f>65%*S31</f>
        <v>0</v>
      </c>
      <c r="W31" s="66"/>
      <c r="X31" s="1"/>
      <c r="Y31" s="106"/>
      <c r="Z31" s="1" t="s">
        <v>600</v>
      </c>
      <c r="AA31" s="157">
        <f>65%*X31</f>
        <v>0</v>
      </c>
      <c r="AB31" s="66"/>
      <c r="AC31" s="1"/>
      <c r="AD31" s="106"/>
      <c r="AE31" s="1" t="s">
        <v>600</v>
      </c>
      <c r="AF31" s="157">
        <f>65%*AC31</f>
        <v>0</v>
      </c>
      <c r="AG31" s="66"/>
      <c r="AH31" s="74"/>
      <c r="AI31" s="118"/>
      <c r="AJ31" s="1" t="s">
        <v>600</v>
      </c>
      <c r="AK31" s="157">
        <f>65%*AH31</f>
        <v>0</v>
      </c>
      <c r="AL31" s="66"/>
      <c r="AM31" s="66"/>
      <c r="AN31" s="109"/>
      <c r="AO31" s="1" t="s">
        <v>600</v>
      </c>
      <c r="AP31" s="157">
        <f>65%*AM31</f>
        <v>0</v>
      </c>
      <c r="AQ31" s="66"/>
      <c r="AR31" s="89"/>
      <c r="AS31" s="89"/>
      <c r="AT31" s="89"/>
      <c r="AU31" s="66"/>
      <c r="AV31" s="1"/>
      <c r="AW31" s="1"/>
      <c r="AX31" s="1"/>
      <c r="AY31" s="1"/>
    </row>
    <row r="32" spans="2:51">
      <c r="B32" s="1" t="s">
        <v>84</v>
      </c>
      <c r="C32" s="128" t="s">
        <v>484</v>
      </c>
      <c r="D32" s="128" t="s">
        <v>484</v>
      </c>
      <c r="E32" s="128" t="s">
        <v>484</v>
      </c>
      <c r="F32" s="128" t="s">
        <v>484</v>
      </c>
      <c r="G32" s="66">
        <v>1202660</v>
      </c>
      <c r="H32" s="1">
        <v>3</v>
      </c>
      <c r="I32" s="1" t="s">
        <v>600</v>
      </c>
      <c r="J32" s="157">
        <f>65%*G32</f>
        <v>781729</v>
      </c>
      <c r="K32" s="66">
        <v>3271350</v>
      </c>
      <c r="L32" s="110">
        <v>5</v>
      </c>
      <c r="M32" s="1" t="s">
        <v>600</v>
      </c>
      <c r="N32" s="157">
        <f t="shared" ref="N32:N38" si="14">65%*K32</f>
        <v>2126377.5</v>
      </c>
      <c r="O32" s="66">
        <v>5632331</v>
      </c>
      <c r="P32" s="110">
        <v>5</v>
      </c>
      <c r="Q32" s="1" t="s">
        <v>600</v>
      </c>
      <c r="R32" s="157">
        <f t="shared" ref="R32:R38" si="15">65%*O32</f>
        <v>3661015.15</v>
      </c>
      <c r="S32" s="66">
        <v>7265830</v>
      </c>
      <c r="T32" s="109">
        <v>8</v>
      </c>
      <c r="U32" s="1" t="s">
        <v>600</v>
      </c>
      <c r="V32" s="157">
        <f t="shared" ref="V32:V38" si="16">65%*S32</f>
        <v>4722789.5</v>
      </c>
      <c r="W32" s="66"/>
      <c r="X32" s="66">
        <v>8880830</v>
      </c>
      <c r="Y32" s="109">
        <v>9</v>
      </c>
      <c r="Z32" s="1" t="s">
        <v>600</v>
      </c>
      <c r="AA32" s="157">
        <f t="shared" ref="AA32:AA38" si="17">65%*X32</f>
        <v>5772539.5</v>
      </c>
      <c r="AB32" s="66"/>
      <c r="AC32" s="66">
        <v>9519765</v>
      </c>
      <c r="AD32" s="109">
        <v>7</v>
      </c>
      <c r="AE32" s="1" t="s">
        <v>600</v>
      </c>
      <c r="AF32" s="157">
        <f t="shared" ref="AF32:AF38" si="18">65%*AC32</f>
        <v>6187847.25</v>
      </c>
      <c r="AG32" s="66"/>
      <c r="AH32" s="73">
        <v>9242305</v>
      </c>
      <c r="AI32" s="117">
        <v>6</v>
      </c>
      <c r="AJ32" s="1" t="s">
        <v>600</v>
      </c>
      <c r="AK32" s="157">
        <f t="shared" ref="AK32:AK38" si="19">65%*AH32</f>
        <v>6007498.25</v>
      </c>
      <c r="AL32" s="66"/>
      <c r="AM32" s="66">
        <v>10122400</v>
      </c>
      <c r="AN32" s="109">
        <v>6</v>
      </c>
      <c r="AO32" s="1" t="s">
        <v>600</v>
      </c>
      <c r="AP32" s="157">
        <f t="shared" ref="AP32:AP38" si="20">65%*AM32</f>
        <v>6579560</v>
      </c>
      <c r="AQ32" s="66"/>
      <c r="AR32" s="89" t="s">
        <v>399</v>
      </c>
      <c r="AS32" s="89" t="s">
        <v>399</v>
      </c>
      <c r="AT32" s="89" t="s">
        <v>399</v>
      </c>
      <c r="AU32" s="89" t="s">
        <v>399</v>
      </c>
      <c r="AV32" s="1"/>
      <c r="AW32" s="1"/>
      <c r="AX32" s="1"/>
      <c r="AY32" s="1"/>
    </row>
    <row r="33" spans="2:51">
      <c r="B33" s="56" t="s">
        <v>86</v>
      </c>
      <c r="C33" s="128" t="s">
        <v>484</v>
      </c>
      <c r="D33" s="128" t="s">
        <v>484</v>
      </c>
      <c r="E33" s="128" t="s">
        <v>484</v>
      </c>
      <c r="F33" s="128" t="s">
        <v>484</v>
      </c>
      <c r="G33" s="66">
        <v>815000</v>
      </c>
      <c r="H33" s="1">
        <v>2</v>
      </c>
      <c r="I33" s="1" t="s">
        <v>600</v>
      </c>
      <c r="J33" s="157">
        <f t="shared" ref="J33:J38" si="21">65%*G33</f>
        <v>529750</v>
      </c>
      <c r="K33" s="66">
        <v>1576693</v>
      </c>
      <c r="L33" s="110">
        <v>5</v>
      </c>
      <c r="M33" s="1" t="s">
        <v>600</v>
      </c>
      <c r="N33" s="157">
        <f t="shared" si="14"/>
        <v>1024850.4500000001</v>
      </c>
      <c r="O33" s="66">
        <v>2622525</v>
      </c>
      <c r="P33" s="110">
        <v>7</v>
      </c>
      <c r="Q33" s="1" t="s">
        <v>600</v>
      </c>
      <c r="R33" s="157">
        <f t="shared" si="15"/>
        <v>1704641.25</v>
      </c>
      <c r="S33" s="66">
        <v>1527619</v>
      </c>
      <c r="T33" s="109">
        <v>4</v>
      </c>
      <c r="U33" s="1" t="s">
        <v>600</v>
      </c>
      <c r="V33" s="157">
        <f t="shared" si="16"/>
        <v>992952.35</v>
      </c>
      <c r="W33" s="66"/>
      <c r="X33" s="66">
        <v>2069866</v>
      </c>
      <c r="Y33" s="109">
        <v>4</v>
      </c>
      <c r="Z33" s="1" t="s">
        <v>600</v>
      </c>
      <c r="AA33" s="157">
        <f t="shared" si="17"/>
        <v>1345412.9000000001</v>
      </c>
      <c r="AB33" s="66"/>
      <c r="AC33" s="66">
        <v>2426495</v>
      </c>
      <c r="AD33" s="109">
        <v>4</v>
      </c>
      <c r="AE33" s="1" t="s">
        <v>600</v>
      </c>
      <c r="AF33" s="157">
        <f t="shared" si="18"/>
        <v>1577221.75</v>
      </c>
      <c r="AG33" s="66"/>
      <c r="AH33" s="73">
        <v>2254654</v>
      </c>
      <c r="AI33" s="117">
        <v>5</v>
      </c>
      <c r="AJ33" s="1" t="s">
        <v>600</v>
      </c>
      <c r="AK33" s="157">
        <f t="shared" si="19"/>
        <v>1465525.1</v>
      </c>
      <c r="AL33" s="66"/>
      <c r="AM33" s="66">
        <v>2878155</v>
      </c>
      <c r="AN33" s="109">
        <v>5</v>
      </c>
      <c r="AO33" s="1" t="s">
        <v>600</v>
      </c>
      <c r="AP33" s="157">
        <f t="shared" si="20"/>
        <v>1870800.75</v>
      </c>
      <c r="AQ33" s="66"/>
      <c r="AR33" s="89" t="s">
        <v>399</v>
      </c>
      <c r="AS33" s="89" t="s">
        <v>399</v>
      </c>
      <c r="AT33" s="89" t="s">
        <v>399</v>
      </c>
      <c r="AU33" s="89" t="s">
        <v>399</v>
      </c>
      <c r="AV33" s="1"/>
      <c r="AW33" s="1"/>
      <c r="AX33" s="1"/>
      <c r="AY33" s="1"/>
    </row>
    <row r="34" spans="2:51">
      <c r="B34" s="1" t="s">
        <v>87</v>
      </c>
      <c r="C34" s="128" t="s">
        <v>484</v>
      </c>
      <c r="D34" s="128" t="s">
        <v>484</v>
      </c>
      <c r="E34" s="128" t="s">
        <v>484</v>
      </c>
      <c r="F34" s="128" t="s">
        <v>484</v>
      </c>
      <c r="G34" s="66">
        <v>220500</v>
      </c>
      <c r="H34" s="1">
        <v>1</v>
      </c>
      <c r="I34" s="1" t="s">
        <v>600</v>
      </c>
      <c r="J34" s="157">
        <f t="shared" si="21"/>
        <v>143325</v>
      </c>
      <c r="K34" s="66">
        <v>393498</v>
      </c>
      <c r="L34" s="110">
        <v>2</v>
      </c>
      <c r="M34" s="1" t="s">
        <v>600</v>
      </c>
      <c r="N34" s="157">
        <f t="shared" si="14"/>
        <v>255773.7</v>
      </c>
      <c r="O34" s="66">
        <v>640797</v>
      </c>
      <c r="P34" s="110">
        <v>5</v>
      </c>
      <c r="Q34" s="1" t="s">
        <v>600</v>
      </c>
      <c r="R34" s="157">
        <f t="shared" si="15"/>
        <v>416518.05</v>
      </c>
      <c r="S34" s="66">
        <v>994973</v>
      </c>
      <c r="T34" s="109">
        <v>4</v>
      </c>
      <c r="U34" s="1" t="s">
        <v>600</v>
      </c>
      <c r="V34" s="157">
        <f t="shared" si="16"/>
        <v>646732.45000000007</v>
      </c>
      <c r="W34" s="66"/>
      <c r="X34" s="66">
        <v>1352200</v>
      </c>
      <c r="Y34" s="109">
        <v>4</v>
      </c>
      <c r="Z34" s="1" t="s">
        <v>600</v>
      </c>
      <c r="AA34" s="157">
        <f t="shared" si="17"/>
        <v>878930</v>
      </c>
      <c r="AB34" s="66"/>
      <c r="AC34" s="66">
        <v>1412020</v>
      </c>
      <c r="AD34" s="109">
        <v>4</v>
      </c>
      <c r="AE34" s="1" t="s">
        <v>600</v>
      </c>
      <c r="AF34" s="157">
        <f t="shared" si="18"/>
        <v>917813</v>
      </c>
      <c r="AG34" s="66"/>
      <c r="AH34" s="73">
        <v>1275000</v>
      </c>
      <c r="AI34" s="117">
        <v>4</v>
      </c>
      <c r="AJ34" s="1" t="s">
        <v>600</v>
      </c>
      <c r="AK34" s="157">
        <f t="shared" si="19"/>
        <v>828750</v>
      </c>
      <c r="AL34" s="66"/>
      <c r="AM34" s="66">
        <v>1486038</v>
      </c>
      <c r="AN34" s="109">
        <v>4</v>
      </c>
      <c r="AO34" s="1" t="s">
        <v>600</v>
      </c>
      <c r="AP34" s="157">
        <f t="shared" si="20"/>
        <v>965924.70000000007</v>
      </c>
      <c r="AQ34" s="66"/>
      <c r="AR34" s="89" t="s">
        <v>399</v>
      </c>
      <c r="AS34" s="89" t="s">
        <v>399</v>
      </c>
      <c r="AT34" s="89" t="s">
        <v>399</v>
      </c>
      <c r="AU34" s="89" t="s">
        <v>399</v>
      </c>
      <c r="AV34" s="1"/>
      <c r="AW34" s="1"/>
      <c r="AX34" s="1"/>
      <c r="AY34" s="1"/>
    </row>
    <row r="35" spans="2:51">
      <c r="B35" s="1" t="s">
        <v>88</v>
      </c>
      <c r="C35" s="128" t="s">
        <v>484</v>
      </c>
      <c r="D35" s="128" t="s">
        <v>484</v>
      </c>
      <c r="E35" s="128" t="s">
        <v>484</v>
      </c>
      <c r="F35" s="128" t="s">
        <v>484</v>
      </c>
      <c r="G35" s="66"/>
      <c r="H35" s="1"/>
      <c r="I35" s="1"/>
      <c r="J35" s="157">
        <f t="shared" si="21"/>
        <v>0</v>
      </c>
      <c r="K35" s="66"/>
      <c r="L35" s="110"/>
      <c r="M35" s="1"/>
      <c r="N35" s="157">
        <f t="shared" si="14"/>
        <v>0</v>
      </c>
      <c r="O35" s="66">
        <v>0</v>
      </c>
      <c r="P35" s="110"/>
      <c r="Q35" s="1"/>
      <c r="R35" s="157">
        <f t="shared" si="15"/>
        <v>0</v>
      </c>
      <c r="S35" s="66">
        <v>0</v>
      </c>
      <c r="T35" s="109"/>
      <c r="U35" s="1"/>
      <c r="V35" s="157">
        <f t="shared" si="16"/>
        <v>0</v>
      </c>
      <c r="W35" s="66"/>
      <c r="X35" s="66">
        <v>0</v>
      </c>
      <c r="Y35" s="109"/>
      <c r="Z35" s="1"/>
      <c r="AA35" s="157">
        <f t="shared" si="17"/>
        <v>0</v>
      </c>
      <c r="AB35" s="66"/>
      <c r="AC35" s="66">
        <v>0</v>
      </c>
      <c r="AD35" s="109"/>
      <c r="AE35" s="1"/>
      <c r="AF35" s="157">
        <f t="shared" si="18"/>
        <v>0</v>
      </c>
      <c r="AG35" s="66"/>
      <c r="AH35" s="73">
        <v>0</v>
      </c>
      <c r="AI35" s="117"/>
      <c r="AJ35" s="1"/>
      <c r="AK35" s="157">
        <f t="shared" si="19"/>
        <v>0</v>
      </c>
      <c r="AL35" s="66"/>
      <c r="AM35" s="66">
        <v>0</v>
      </c>
      <c r="AN35" s="109"/>
      <c r="AO35" s="1"/>
      <c r="AP35" s="157">
        <f t="shared" si="20"/>
        <v>0</v>
      </c>
      <c r="AQ35" s="66"/>
      <c r="AR35" s="90">
        <v>0</v>
      </c>
      <c r="AS35" s="90">
        <v>0</v>
      </c>
      <c r="AT35" s="90">
        <v>0</v>
      </c>
      <c r="AU35" s="90">
        <v>0</v>
      </c>
      <c r="AV35" s="1"/>
      <c r="AW35" s="1"/>
      <c r="AX35" s="1"/>
      <c r="AY35" s="1"/>
    </row>
    <row r="36" spans="2:51">
      <c r="B36" s="56" t="s">
        <v>205</v>
      </c>
      <c r="C36" s="128" t="s">
        <v>484</v>
      </c>
      <c r="D36" s="128" t="s">
        <v>484</v>
      </c>
      <c r="E36" s="128" t="s">
        <v>484</v>
      </c>
      <c r="F36" s="128" t="s">
        <v>484</v>
      </c>
      <c r="G36" s="66">
        <v>715000</v>
      </c>
      <c r="H36" s="1">
        <v>7</v>
      </c>
      <c r="I36" s="1" t="s">
        <v>600</v>
      </c>
      <c r="J36" s="157">
        <f t="shared" si="21"/>
        <v>464750</v>
      </c>
      <c r="K36" s="66">
        <v>2303000</v>
      </c>
      <c r="L36" s="110">
        <v>17</v>
      </c>
      <c r="M36" s="1" t="s">
        <v>600</v>
      </c>
      <c r="N36" s="157">
        <f t="shared" si="14"/>
        <v>1496950</v>
      </c>
      <c r="O36" s="66">
        <v>3969247</v>
      </c>
      <c r="P36" s="123">
        <v>33</v>
      </c>
      <c r="Q36" s="1" t="s">
        <v>600</v>
      </c>
      <c r="R36" s="157">
        <f t="shared" si="15"/>
        <v>2580010.5500000003</v>
      </c>
      <c r="S36" s="154">
        <v>6060460</v>
      </c>
      <c r="T36" s="111">
        <v>38</v>
      </c>
      <c r="U36" s="1" t="s">
        <v>600</v>
      </c>
      <c r="V36" s="157">
        <f t="shared" si="16"/>
        <v>3939299</v>
      </c>
      <c r="W36" s="210"/>
      <c r="X36" s="154">
        <v>8585093</v>
      </c>
      <c r="Y36" s="115">
        <v>39</v>
      </c>
      <c r="Z36" s="1" t="s">
        <v>600</v>
      </c>
      <c r="AA36" s="157">
        <f t="shared" si="17"/>
        <v>5580310.4500000002</v>
      </c>
      <c r="AB36" s="210"/>
      <c r="AC36" s="154">
        <v>9507407</v>
      </c>
      <c r="AD36" s="111">
        <v>41</v>
      </c>
      <c r="AE36" s="1" t="s">
        <v>600</v>
      </c>
      <c r="AF36" s="157">
        <f t="shared" si="18"/>
        <v>6179814.5499999998</v>
      </c>
      <c r="AG36" s="210"/>
      <c r="AH36" s="155">
        <v>8383875</v>
      </c>
      <c r="AI36" s="112">
        <v>39</v>
      </c>
      <c r="AJ36" s="1" t="s">
        <v>600</v>
      </c>
      <c r="AK36" s="157">
        <f t="shared" si="19"/>
        <v>5449518.75</v>
      </c>
      <c r="AL36" s="210"/>
      <c r="AM36" s="154">
        <v>8923576</v>
      </c>
      <c r="AN36" s="115">
        <v>39</v>
      </c>
      <c r="AO36" s="1" t="s">
        <v>600</v>
      </c>
      <c r="AP36" s="157">
        <f t="shared" si="20"/>
        <v>5800324.4000000004</v>
      </c>
      <c r="AQ36" s="210"/>
      <c r="AR36" s="129" t="s">
        <v>399</v>
      </c>
      <c r="AS36" s="380" t="s">
        <v>399</v>
      </c>
      <c r="AT36" s="380" t="s">
        <v>399</v>
      </c>
      <c r="AU36" s="380" t="s">
        <v>399</v>
      </c>
      <c r="AV36" s="1"/>
      <c r="AW36" s="1"/>
      <c r="AX36" s="1"/>
      <c r="AY36" s="1"/>
    </row>
    <row r="37" spans="2:51">
      <c r="B37" s="56" t="s">
        <v>78</v>
      </c>
      <c r="C37" s="128" t="s">
        <v>484</v>
      </c>
      <c r="D37" s="128" t="s">
        <v>484</v>
      </c>
      <c r="E37" s="128" t="s">
        <v>484</v>
      </c>
      <c r="F37" s="128" t="s">
        <v>484</v>
      </c>
      <c r="G37" s="66"/>
      <c r="H37" s="1"/>
      <c r="I37" s="1"/>
      <c r="J37" s="157">
        <f t="shared" si="21"/>
        <v>0</v>
      </c>
      <c r="K37" s="66"/>
      <c r="L37" s="110"/>
      <c r="M37" s="1"/>
      <c r="N37" s="157">
        <f t="shared" si="14"/>
        <v>0</v>
      </c>
      <c r="O37" s="66"/>
      <c r="P37" s="125"/>
      <c r="Q37" s="1"/>
      <c r="R37" s="157">
        <f t="shared" si="15"/>
        <v>0</v>
      </c>
      <c r="S37" s="151"/>
      <c r="V37" s="157">
        <f t="shared" si="16"/>
        <v>0</v>
      </c>
      <c r="W37" s="211"/>
      <c r="X37" s="151"/>
      <c r="AA37" s="157">
        <f t="shared" si="17"/>
        <v>0</v>
      </c>
      <c r="AB37" s="211"/>
      <c r="AC37" s="151"/>
      <c r="AF37" s="157">
        <f t="shared" si="18"/>
        <v>0</v>
      </c>
      <c r="AG37" s="211"/>
      <c r="AH37" s="156"/>
      <c r="AK37" s="157">
        <f t="shared" si="19"/>
        <v>0</v>
      </c>
      <c r="AL37" s="211"/>
      <c r="AM37" s="151"/>
      <c r="AN37" s="111"/>
      <c r="AP37" s="157">
        <f t="shared" si="20"/>
        <v>0</v>
      </c>
      <c r="AQ37" s="211"/>
      <c r="AR37" s="130"/>
      <c r="AS37" s="381"/>
      <c r="AT37" s="381"/>
      <c r="AU37" s="381"/>
      <c r="AV37" s="1"/>
      <c r="AW37" s="1"/>
      <c r="AX37" s="1"/>
      <c r="AY37" s="1"/>
    </row>
    <row r="38" spans="2:51">
      <c r="B38" s="56" t="s">
        <v>206</v>
      </c>
      <c r="C38" s="128" t="s">
        <v>484</v>
      </c>
      <c r="D38" s="128" t="s">
        <v>484</v>
      </c>
      <c r="E38" s="128" t="s">
        <v>484</v>
      </c>
      <c r="F38" s="128" t="s">
        <v>484</v>
      </c>
      <c r="G38" s="66">
        <v>860000</v>
      </c>
      <c r="H38" s="1">
        <v>2</v>
      </c>
      <c r="I38" s="1" t="s">
        <v>600</v>
      </c>
      <c r="J38" s="158">
        <f t="shared" si="21"/>
        <v>559000</v>
      </c>
      <c r="K38" s="66">
        <v>1606500</v>
      </c>
      <c r="L38" s="110">
        <v>4</v>
      </c>
      <c r="M38" s="1" t="s">
        <v>600</v>
      </c>
      <c r="N38" s="158">
        <f t="shared" si="14"/>
        <v>1044225</v>
      </c>
      <c r="O38" s="66">
        <v>2045398</v>
      </c>
      <c r="P38" s="110">
        <v>4</v>
      </c>
      <c r="Q38" s="1" t="s">
        <v>600</v>
      </c>
      <c r="R38" s="158">
        <f t="shared" si="15"/>
        <v>1329508.7</v>
      </c>
      <c r="S38" s="66">
        <v>2402432</v>
      </c>
      <c r="T38" s="109">
        <v>5</v>
      </c>
      <c r="U38" s="1" t="s">
        <v>600</v>
      </c>
      <c r="V38" s="158">
        <f t="shared" si="16"/>
        <v>1561580.8</v>
      </c>
      <c r="W38" s="210"/>
      <c r="X38" s="66">
        <v>3582000</v>
      </c>
      <c r="Y38" s="109">
        <v>5</v>
      </c>
      <c r="Z38" s="1" t="s">
        <v>600</v>
      </c>
      <c r="AA38" s="158">
        <f t="shared" si="17"/>
        <v>2328300</v>
      </c>
      <c r="AB38" s="210"/>
      <c r="AC38" s="66">
        <v>3866059</v>
      </c>
      <c r="AD38" s="109">
        <v>6</v>
      </c>
      <c r="AE38" s="1" t="s">
        <v>600</v>
      </c>
      <c r="AF38" s="158">
        <f t="shared" si="18"/>
        <v>2512938.35</v>
      </c>
      <c r="AG38" s="210"/>
      <c r="AH38" s="73">
        <v>4521777</v>
      </c>
      <c r="AI38" s="117">
        <v>7</v>
      </c>
      <c r="AJ38" s="1" t="s">
        <v>600</v>
      </c>
      <c r="AK38" s="158">
        <f t="shared" si="19"/>
        <v>2939155.0500000003</v>
      </c>
      <c r="AL38" s="210"/>
      <c r="AM38" s="66">
        <v>3362583</v>
      </c>
      <c r="AN38" s="109">
        <v>7</v>
      </c>
      <c r="AO38" s="1" t="s">
        <v>600</v>
      </c>
      <c r="AP38" s="158">
        <f t="shared" si="20"/>
        <v>2185678.9500000002</v>
      </c>
      <c r="AQ38" s="210"/>
      <c r="AR38" s="89" t="s">
        <v>399</v>
      </c>
      <c r="AS38" s="89" t="s">
        <v>399</v>
      </c>
      <c r="AT38" s="89" t="s">
        <v>399</v>
      </c>
      <c r="AU38" s="89" t="s">
        <v>399</v>
      </c>
      <c r="AV38" s="1"/>
      <c r="AW38" s="1"/>
      <c r="AX38" s="1"/>
      <c r="AY38" s="1"/>
    </row>
    <row r="39" spans="2:51">
      <c r="B39" s="1" t="s">
        <v>85</v>
      </c>
      <c r="C39" s="128" t="s">
        <v>484</v>
      </c>
      <c r="D39" s="128" t="s">
        <v>484</v>
      </c>
      <c r="E39" s="128" t="s">
        <v>484</v>
      </c>
      <c r="F39" s="128" t="s">
        <v>484</v>
      </c>
      <c r="H39" s="388">
        <v>2</v>
      </c>
      <c r="I39" s="150"/>
      <c r="J39" s="126"/>
      <c r="L39" s="391">
        <v>7</v>
      </c>
      <c r="M39" s="1"/>
      <c r="N39" s="126"/>
      <c r="P39" s="123"/>
      <c r="Q39" s="1"/>
      <c r="R39" s="126"/>
      <c r="T39" s="115"/>
      <c r="U39" s="1"/>
      <c r="V39" s="126"/>
      <c r="W39" s="297"/>
      <c r="Y39" s="115"/>
      <c r="Z39" s="1"/>
      <c r="AA39" s="126"/>
      <c r="AB39" s="297"/>
      <c r="AD39" s="115"/>
      <c r="AE39" s="1"/>
      <c r="AF39" s="126"/>
      <c r="AG39" s="297"/>
      <c r="AI39" s="116"/>
      <c r="AJ39" s="1"/>
      <c r="AK39" s="126"/>
      <c r="AL39" s="297"/>
      <c r="AN39" s="115"/>
      <c r="AO39" s="1"/>
      <c r="AP39" s="126"/>
      <c r="AQ39" s="297"/>
      <c r="AR39" s="380" t="s">
        <v>399</v>
      </c>
      <c r="AS39" s="380" t="s">
        <v>399</v>
      </c>
      <c r="AT39" s="380" t="s">
        <v>399</v>
      </c>
      <c r="AU39" s="380" t="s">
        <v>399</v>
      </c>
      <c r="AV39" s="1"/>
      <c r="AW39" s="1"/>
      <c r="AX39" s="1"/>
      <c r="AY39" s="1"/>
    </row>
    <row r="40" spans="2:51">
      <c r="B40" s="56" t="s">
        <v>207</v>
      </c>
      <c r="C40" s="128" t="s">
        <v>484</v>
      </c>
      <c r="D40" s="128" t="s">
        <v>484</v>
      </c>
      <c r="E40" s="128" t="s">
        <v>484</v>
      </c>
      <c r="F40" s="128" t="s">
        <v>484</v>
      </c>
      <c r="G40" s="161"/>
      <c r="H40" s="389"/>
      <c r="I40" s="150"/>
      <c r="J40" s="159"/>
      <c r="K40" s="161"/>
      <c r="L40" s="392"/>
      <c r="M40" s="1"/>
      <c r="N40" s="159"/>
      <c r="O40" s="161"/>
      <c r="P40" s="124"/>
      <c r="Q40" s="1"/>
      <c r="R40" s="159"/>
      <c r="S40" s="161"/>
      <c r="T40" s="113"/>
      <c r="U40" s="1"/>
      <c r="V40" s="159"/>
      <c r="W40" s="298"/>
      <c r="X40" s="161"/>
      <c r="Y40" s="113"/>
      <c r="Z40" s="1"/>
      <c r="AA40" s="159"/>
      <c r="AB40" s="298"/>
      <c r="AC40" s="161"/>
      <c r="AD40" s="113"/>
      <c r="AE40" s="1"/>
      <c r="AF40" s="159"/>
      <c r="AG40" s="298"/>
      <c r="AH40" s="162"/>
      <c r="AI40" s="114"/>
      <c r="AJ40" s="1"/>
      <c r="AK40" s="159"/>
      <c r="AL40" s="298"/>
      <c r="AM40" s="161"/>
      <c r="AN40" s="113"/>
      <c r="AO40" s="1"/>
      <c r="AP40" s="159"/>
      <c r="AQ40" s="298"/>
      <c r="AR40" s="382"/>
      <c r="AS40" s="382"/>
      <c r="AT40" s="382"/>
      <c r="AU40" s="382"/>
      <c r="AV40" s="1"/>
      <c r="AW40" s="1"/>
      <c r="AX40" s="1"/>
      <c r="AY40" s="1"/>
    </row>
    <row r="41" spans="2:51">
      <c r="B41" s="56" t="s">
        <v>196</v>
      </c>
      <c r="C41" s="128" t="s">
        <v>484</v>
      </c>
      <c r="D41" s="128" t="s">
        <v>484</v>
      </c>
      <c r="E41" s="128" t="s">
        <v>484</v>
      </c>
      <c r="F41" s="128" t="s">
        <v>484</v>
      </c>
      <c r="G41" s="161"/>
      <c r="H41" s="389"/>
      <c r="I41" s="150"/>
      <c r="J41" s="159"/>
      <c r="K41" s="161"/>
      <c r="L41" s="392"/>
      <c r="M41" s="1"/>
      <c r="N41" s="159"/>
      <c r="O41" s="161"/>
      <c r="P41" s="124"/>
      <c r="Q41" s="1"/>
      <c r="R41" s="159"/>
      <c r="S41" s="161"/>
      <c r="T41" s="113"/>
      <c r="U41" s="1"/>
      <c r="V41" s="159"/>
      <c r="W41" s="298"/>
      <c r="X41" s="161"/>
      <c r="Y41" s="113"/>
      <c r="Z41" s="1"/>
      <c r="AA41" s="159"/>
      <c r="AB41" s="298"/>
      <c r="AC41" s="161"/>
      <c r="AD41" s="113"/>
      <c r="AE41" s="1"/>
      <c r="AF41" s="159"/>
      <c r="AG41" s="298"/>
      <c r="AH41" s="162"/>
      <c r="AI41" s="114"/>
      <c r="AJ41" s="1"/>
      <c r="AK41" s="159"/>
      <c r="AL41" s="298"/>
      <c r="AM41" s="161"/>
      <c r="AN41" s="113"/>
      <c r="AO41" s="1"/>
      <c r="AP41" s="159"/>
      <c r="AQ41" s="298"/>
      <c r="AR41" s="382"/>
      <c r="AS41" s="382"/>
      <c r="AT41" s="382"/>
      <c r="AU41" s="382"/>
      <c r="AV41" s="1"/>
      <c r="AW41" s="1"/>
      <c r="AX41" s="1"/>
      <c r="AY41" s="1"/>
    </row>
    <row r="42" spans="2:51">
      <c r="B42" s="56" t="s">
        <v>208</v>
      </c>
      <c r="C42" s="128" t="s">
        <v>484</v>
      </c>
      <c r="D42" s="128" t="s">
        <v>484</v>
      </c>
      <c r="E42" s="128" t="s">
        <v>484</v>
      </c>
      <c r="F42" s="128" t="s">
        <v>484</v>
      </c>
      <c r="G42" s="154">
        <v>2090000</v>
      </c>
      <c r="H42" s="390"/>
      <c r="I42" s="150" t="s">
        <v>600</v>
      </c>
      <c r="J42" s="160">
        <f>65%*G42</f>
        <v>1358500</v>
      </c>
      <c r="K42" s="154">
        <v>7106488</v>
      </c>
      <c r="L42" s="393"/>
      <c r="M42" s="1" t="s">
        <v>600</v>
      </c>
      <c r="N42" s="160">
        <f>65%*K42</f>
        <v>4619217.2</v>
      </c>
      <c r="O42" s="154">
        <v>3827684</v>
      </c>
      <c r="P42" s="125">
        <v>6</v>
      </c>
      <c r="Q42" s="1" t="s">
        <v>600</v>
      </c>
      <c r="R42" s="160">
        <f>65%*O42</f>
        <v>2487994.6</v>
      </c>
      <c r="S42" s="154">
        <v>10454630</v>
      </c>
      <c r="T42" s="111">
        <v>9</v>
      </c>
      <c r="U42" s="1" t="s">
        <v>600</v>
      </c>
      <c r="V42" s="160">
        <f>65%*S42</f>
        <v>6795509.5</v>
      </c>
      <c r="W42" s="298"/>
      <c r="X42" s="154">
        <v>16521669</v>
      </c>
      <c r="Y42" s="111">
        <v>9</v>
      </c>
      <c r="Z42" s="1" t="s">
        <v>600</v>
      </c>
      <c r="AA42" s="160">
        <f>65%*X42</f>
        <v>10739084.85</v>
      </c>
      <c r="AB42" s="298"/>
      <c r="AC42" s="154">
        <v>18068692</v>
      </c>
      <c r="AD42" s="111">
        <v>9</v>
      </c>
      <c r="AE42" s="1" t="s">
        <v>600</v>
      </c>
      <c r="AF42" s="160">
        <f>65%*AC42</f>
        <v>11744649.800000001</v>
      </c>
      <c r="AG42" s="298"/>
      <c r="AH42" s="155">
        <v>18838130</v>
      </c>
      <c r="AI42" s="112">
        <v>8</v>
      </c>
      <c r="AJ42" s="1" t="s">
        <v>600</v>
      </c>
      <c r="AK42" s="160">
        <f>65%*AH42</f>
        <v>12244784.5</v>
      </c>
      <c r="AL42" s="298"/>
      <c r="AM42" s="154">
        <v>20856185</v>
      </c>
      <c r="AN42" s="111">
        <v>8</v>
      </c>
      <c r="AO42" s="1" t="s">
        <v>600</v>
      </c>
      <c r="AP42" s="160">
        <f>65%*AM42</f>
        <v>13556520.25</v>
      </c>
      <c r="AQ42" s="298"/>
      <c r="AR42" s="381"/>
      <c r="AS42" s="381"/>
      <c r="AT42" s="381"/>
      <c r="AU42" s="381"/>
      <c r="AV42" s="1"/>
      <c r="AW42" s="1"/>
      <c r="AX42" s="1"/>
      <c r="AY42" s="1"/>
    </row>
    <row r="43" spans="2:51">
      <c r="C43" s="126"/>
      <c r="D43" s="126"/>
      <c r="E43" s="126"/>
      <c r="F43" s="126"/>
      <c r="G43" s="121"/>
      <c r="H43" s="126"/>
      <c r="I43" s="126"/>
      <c r="J43" s="127"/>
      <c r="K43" s="121"/>
      <c r="L43" s="121"/>
      <c r="M43" s="121"/>
      <c r="N43" s="121"/>
      <c r="O43" s="121"/>
      <c r="P43" s="123"/>
      <c r="Q43" s="123"/>
      <c r="R43" s="123"/>
      <c r="S43" s="121"/>
      <c r="T43" s="115"/>
      <c r="U43" s="115"/>
      <c r="V43" s="115"/>
      <c r="W43" s="210"/>
      <c r="X43" s="126"/>
      <c r="Y43" s="168"/>
      <c r="Z43" s="168"/>
      <c r="AA43" s="168"/>
      <c r="AB43" s="210"/>
      <c r="AC43" s="121"/>
      <c r="AD43" s="115"/>
      <c r="AE43" s="115"/>
      <c r="AF43" s="115"/>
      <c r="AG43" s="210"/>
      <c r="AH43" s="126"/>
      <c r="AI43" s="168"/>
      <c r="AJ43" s="168"/>
      <c r="AK43" s="168"/>
      <c r="AL43" s="210"/>
      <c r="AM43" s="126"/>
      <c r="AN43" s="168"/>
      <c r="AO43" s="168"/>
      <c r="AP43" s="168"/>
      <c r="AQ43" s="210"/>
      <c r="AR43" s="126"/>
      <c r="AS43" s="1"/>
      <c r="AT43" s="1"/>
      <c r="AU43" s="1"/>
      <c r="AV43" s="1"/>
      <c r="AW43" s="1"/>
      <c r="AX43" s="1"/>
      <c r="AY43" s="1"/>
    </row>
    <row r="44" spans="2:51">
      <c r="B44" s="146" t="s">
        <v>604</v>
      </c>
      <c r="C44" s="377"/>
      <c r="D44" s="378"/>
      <c r="E44" s="378"/>
      <c r="F44" s="378"/>
      <c r="G44" s="378"/>
      <c r="H44" s="378"/>
      <c r="I44" s="379"/>
      <c r="J44" s="167">
        <f>SUM(J31:J42)</f>
        <v>3837054</v>
      </c>
      <c r="K44" s="170"/>
      <c r="L44" s="170"/>
      <c r="M44" s="170"/>
      <c r="N44" s="167">
        <f>SUM(N31:N42)</f>
        <v>10567393.850000001</v>
      </c>
      <c r="O44" s="170"/>
      <c r="P44" s="171"/>
      <c r="Q44" s="171"/>
      <c r="R44" s="167">
        <f>SUM(R31:R42)</f>
        <v>12179688.299999999</v>
      </c>
      <c r="S44" s="170"/>
      <c r="T44" s="172"/>
      <c r="U44" s="172"/>
      <c r="V44" s="167">
        <f>SUM(V31:V42)</f>
        <v>18658863.600000001</v>
      </c>
      <c r="W44" s="167"/>
      <c r="X44" s="146"/>
      <c r="Y44" s="173"/>
      <c r="Z44" s="173"/>
      <c r="AA44" s="167">
        <f>SUM(AA31:AA42)</f>
        <v>26644577.700000003</v>
      </c>
      <c r="AB44" s="167"/>
      <c r="AC44" s="170"/>
      <c r="AD44" s="172"/>
      <c r="AE44" s="172"/>
      <c r="AF44" s="167">
        <f>SUM(AF31:AF42)</f>
        <v>29120284.700000003</v>
      </c>
      <c r="AG44" s="167"/>
      <c r="AH44" s="146"/>
      <c r="AI44" s="173"/>
      <c r="AJ44" s="173"/>
      <c r="AK44" s="167">
        <f>SUM(AK31:AK42)</f>
        <v>28935231.649999999</v>
      </c>
      <c r="AL44" s="167"/>
      <c r="AM44" s="146"/>
      <c r="AN44" s="173"/>
      <c r="AO44" s="173"/>
      <c r="AP44" s="167">
        <f>SUM(AP31:AP42)</f>
        <v>30958809.050000001</v>
      </c>
      <c r="AQ44" s="167"/>
      <c r="AR44" s="1"/>
      <c r="AS44" s="1"/>
      <c r="AT44" s="1"/>
      <c r="AU44" s="1"/>
      <c r="AV44" s="1"/>
      <c r="AW44" s="1"/>
      <c r="AX44" s="1"/>
      <c r="AY44" s="1"/>
    </row>
    <row r="45" spans="2:51">
      <c r="B45" s="6" t="s">
        <v>603</v>
      </c>
      <c r="C45" s="1"/>
      <c r="D45" s="1"/>
      <c r="E45" s="1"/>
      <c r="F45" s="1"/>
      <c r="G45" s="75">
        <f>SUM(G4:G42)</f>
        <v>48937764</v>
      </c>
      <c r="H45" s="108">
        <f>SUM(H4:H42)</f>
        <v>101</v>
      </c>
      <c r="I45" s="108"/>
      <c r="J45" s="1"/>
      <c r="K45" s="75">
        <f>SUM(K4:K42)</f>
        <v>78156019</v>
      </c>
      <c r="L45" s="108">
        <f>SUM(L4:L42)</f>
        <v>155</v>
      </c>
      <c r="M45" s="108"/>
      <c r="N45" s="1"/>
      <c r="O45" s="75">
        <f>SUM(O4:O42)</f>
        <v>124671856</v>
      </c>
      <c r="P45" s="108">
        <f>SUM(P4:P42)</f>
        <v>254</v>
      </c>
      <c r="Q45" s="108"/>
      <c r="R45" s="1"/>
      <c r="S45" s="75">
        <f>SUM(S4:S42)</f>
        <v>153472776</v>
      </c>
      <c r="T45" s="108">
        <f>SUM(T4:T42)</f>
        <v>233</v>
      </c>
      <c r="U45" s="108"/>
      <c r="V45" s="1"/>
      <c r="W45" s="66"/>
      <c r="X45" s="75">
        <f>SUM(X4:X42)</f>
        <v>216121296</v>
      </c>
      <c r="Y45" s="107">
        <f>SUM(Y4:Y42)</f>
        <v>251</v>
      </c>
      <c r="Z45" s="107"/>
      <c r="AA45" s="1"/>
      <c r="AB45" s="66"/>
      <c r="AC45" s="75">
        <f>SUM(AC4:AC42)</f>
        <v>260209998</v>
      </c>
      <c r="AD45" s="107">
        <f>SUM(AD4:AD42)</f>
        <v>255</v>
      </c>
      <c r="AE45" s="107"/>
      <c r="AF45" s="1"/>
      <c r="AG45" s="66"/>
      <c r="AH45" s="75">
        <f>SUM(AH4:AH42)</f>
        <v>275210837</v>
      </c>
      <c r="AI45" s="107">
        <f>SUM(AI4:AI42)</f>
        <v>236</v>
      </c>
      <c r="AJ45" s="107"/>
      <c r="AK45" s="1"/>
      <c r="AL45" s="66"/>
      <c r="AM45" s="75">
        <f>SUM(AM4:AM42)</f>
        <v>268919599</v>
      </c>
      <c r="AN45" s="107">
        <f>SUM(AN4:AN42)</f>
        <v>229</v>
      </c>
      <c r="AO45" s="107"/>
      <c r="AP45" s="1"/>
      <c r="AQ45" s="66"/>
      <c r="AR45" s="75"/>
      <c r="AS45" s="1"/>
      <c r="AT45" s="1"/>
      <c r="AU45" s="1"/>
      <c r="AV45" s="1"/>
      <c r="AW45" s="1"/>
      <c r="AX45" s="1"/>
      <c r="AY45" s="1"/>
    </row>
  </sheetData>
  <mergeCells count="33">
    <mergeCell ref="B1:N1"/>
    <mergeCell ref="O2:R2"/>
    <mergeCell ref="K2:N2"/>
    <mergeCell ref="G2:J2"/>
    <mergeCell ref="H39:H42"/>
    <mergeCell ref="L39:L42"/>
    <mergeCell ref="B30:F30"/>
    <mergeCell ref="AM2:AP2"/>
    <mergeCell ref="AH2:AK2"/>
    <mergeCell ref="AC2:AF2"/>
    <mergeCell ref="X2:AA2"/>
    <mergeCell ref="S2:V2"/>
    <mergeCell ref="AR7:AR8"/>
    <mergeCell ref="AS7:AS8"/>
    <mergeCell ref="AT7:AT8"/>
    <mergeCell ref="AU7:AU8"/>
    <mergeCell ref="AR12:AR13"/>
    <mergeCell ref="AS12:AS13"/>
    <mergeCell ref="AT12:AT13"/>
    <mergeCell ref="AU12:AU13"/>
    <mergeCell ref="AR14:AR16"/>
    <mergeCell ref="AS14:AS16"/>
    <mergeCell ref="AT14:AT16"/>
    <mergeCell ref="AU14:AU16"/>
    <mergeCell ref="AU19:AU22"/>
    <mergeCell ref="C44:I44"/>
    <mergeCell ref="AS36:AS37"/>
    <mergeCell ref="AT36:AT37"/>
    <mergeCell ref="AU36:AU37"/>
    <mergeCell ref="AR39:AR42"/>
    <mergeCell ref="AS39:AS42"/>
    <mergeCell ref="AT39:AT42"/>
    <mergeCell ref="AU39:AU42"/>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5"/>
  <sheetViews>
    <sheetView workbookViewId="0">
      <selection activeCell="E11" sqref="E11"/>
    </sheetView>
  </sheetViews>
  <sheetFormatPr defaultRowHeight="15"/>
  <cols>
    <col min="2" max="2" width="29.7109375" customWidth="1"/>
    <col min="3" max="3" width="16.42578125" customWidth="1"/>
    <col min="4" max="13" width="5.42578125" customWidth="1"/>
    <col min="14" max="15" width="5" bestFit="1" customWidth="1"/>
  </cols>
  <sheetData>
    <row r="1" spans="1:17">
      <c r="A1" s="18"/>
      <c r="B1" s="19" t="s">
        <v>701</v>
      </c>
      <c r="C1" s="18"/>
      <c r="D1" s="18"/>
      <c r="E1" s="18"/>
      <c r="F1" s="18"/>
      <c r="G1" s="18"/>
      <c r="H1" s="18"/>
      <c r="I1" s="18"/>
    </row>
    <row r="3" spans="1:17">
      <c r="D3" s="397"/>
      <c r="E3" s="397"/>
      <c r="F3" s="397"/>
      <c r="G3" s="397"/>
    </row>
    <row r="4" spans="1:17" s="12" customFormat="1" ht="45">
      <c r="A4" s="13" t="s">
        <v>37</v>
      </c>
      <c r="B4" s="14" t="s">
        <v>38</v>
      </c>
      <c r="C4" s="14" t="s">
        <v>89</v>
      </c>
      <c r="D4" s="65">
        <v>2004</v>
      </c>
      <c r="E4" s="65">
        <v>2005</v>
      </c>
      <c r="F4" s="65">
        <v>2006</v>
      </c>
      <c r="G4" s="65">
        <v>2007</v>
      </c>
      <c r="H4" s="14">
        <v>2008</v>
      </c>
      <c r="I4" s="14">
        <v>2009</v>
      </c>
      <c r="J4" s="14">
        <v>2010</v>
      </c>
      <c r="K4" s="14">
        <v>2011</v>
      </c>
      <c r="L4" s="14">
        <v>2012</v>
      </c>
      <c r="M4" s="14">
        <v>2013</v>
      </c>
      <c r="N4" s="14">
        <v>2014</v>
      </c>
      <c r="O4" s="14">
        <v>2015</v>
      </c>
      <c r="P4" s="14"/>
      <c r="Q4" s="14"/>
    </row>
    <row r="5" spans="1:17">
      <c r="B5" s="1" t="s">
        <v>31</v>
      </c>
      <c r="C5" s="1"/>
      <c r="D5" s="1"/>
      <c r="E5" s="1"/>
      <c r="F5" s="1"/>
      <c r="G5" s="1"/>
      <c r="H5" s="1"/>
      <c r="I5" s="1"/>
      <c r="J5" s="1"/>
      <c r="K5" s="1"/>
      <c r="L5" s="1"/>
      <c r="M5" s="1"/>
      <c r="N5" s="1"/>
      <c r="O5" s="1"/>
      <c r="P5" s="1"/>
      <c r="Q5" s="1"/>
    </row>
    <row r="6" spans="1:17">
      <c r="B6" s="1" t="s">
        <v>39</v>
      </c>
      <c r="C6" s="1"/>
      <c r="D6" s="1"/>
      <c r="E6" s="1"/>
      <c r="F6" s="1"/>
      <c r="G6" s="1"/>
      <c r="H6" s="1"/>
      <c r="I6" s="1"/>
      <c r="J6" s="1"/>
      <c r="K6" s="1"/>
      <c r="L6" s="1"/>
      <c r="M6" s="1"/>
      <c r="N6" s="1"/>
      <c r="O6" s="1"/>
      <c r="P6" s="1"/>
      <c r="Q6" s="1"/>
    </row>
    <row r="7" spans="1:17">
      <c r="B7" s="1" t="s">
        <v>42</v>
      </c>
      <c r="C7" s="310" t="s">
        <v>691</v>
      </c>
      <c r="D7" s="1"/>
      <c r="E7" s="1"/>
      <c r="F7" s="1"/>
      <c r="G7" s="1"/>
      <c r="H7" s="1"/>
      <c r="I7" s="1"/>
      <c r="J7" s="1"/>
      <c r="K7" s="1"/>
      <c r="L7" s="1"/>
      <c r="M7" s="1"/>
      <c r="N7" s="1"/>
      <c r="O7" s="1"/>
      <c r="P7" s="1"/>
      <c r="Q7" s="1"/>
    </row>
    <row r="8" spans="1:17">
      <c r="B8" s="1" t="s">
        <v>40</v>
      </c>
      <c r="C8" s="1"/>
      <c r="D8" s="1"/>
      <c r="E8" s="1"/>
      <c r="F8" s="1"/>
      <c r="G8" s="1"/>
      <c r="H8" s="1"/>
      <c r="I8" s="1"/>
      <c r="J8" s="1"/>
      <c r="K8" s="1"/>
      <c r="L8" s="1"/>
      <c r="M8" s="1"/>
      <c r="N8" s="1"/>
      <c r="O8" s="1"/>
      <c r="P8" s="1"/>
      <c r="Q8" s="1"/>
    </row>
    <row r="9" spans="1:17">
      <c r="B9" s="1" t="s">
        <v>41</v>
      </c>
      <c r="C9" s="1"/>
      <c r="D9" s="1"/>
      <c r="E9" s="1"/>
      <c r="F9" s="1"/>
      <c r="G9" s="1"/>
      <c r="H9" s="1"/>
      <c r="I9" s="1"/>
      <c r="J9" s="1"/>
      <c r="K9" s="1"/>
      <c r="L9" s="1"/>
      <c r="M9" s="1"/>
      <c r="N9" s="1"/>
      <c r="O9" s="1"/>
      <c r="P9" s="1"/>
      <c r="Q9" s="1"/>
    </row>
    <row r="10" spans="1:17">
      <c r="B10" s="1" t="s">
        <v>43</v>
      </c>
      <c r="C10" s="1"/>
      <c r="D10" s="1"/>
      <c r="E10" s="1"/>
      <c r="F10" s="1"/>
      <c r="G10" s="1"/>
      <c r="H10" s="1"/>
      <c r="I10" s="1"/>
      <c r="J10" s="1"/>
      <c r="K10" s="1"/>
      <c r="L10" s="1"/>
      <c r="M10" s="1"/>
      <c r="N10" s="1"/>
      <c r="O10" s="1"/>
      <c r="P10" s="1"/>
      <c r="Q10" s="1"/>
    </row>
    <row r="11" spans="1:17">
      <c r="B11" s="1" t="s">
        <v>44</v>
      </c>
      <c r="C11" s="1"/>
      <c r="D11" s="1"/>
      <c r="E11" s="1"/>
      <c r="F11" s="1"/>
      <c r="G11" s="1"/>
      <c r="H11" s="1"/>
      <c r="I11" s="1"/>
      <c r="J11" s="1"/>
      <c r="K11" s="1"/>
      <c r="L11" s="1"/>
      <c r="M11" s="1"/>
      <c r="N11" s="1"/>
      <c r="O11" s="1"/>
      <c r="P11" s="1"/>
      <c r="Q11" s="1"/>
    </row>
    <row r="12" spans="1:17">
      <c r="B12" s="1" t="s">
        <v>45</v>
      </c>
      <c r="C12" s="1"/>
      <c r="D12" s="1"/>
      <c r="E12" s="1"/>
      <c r="F12" s="1"/>
      <c r="G12" s="1"/>
      <c r="H12" s="1"/>
      <c r="I12" s="1"/>
      <c r="J12" s="1"/>
      <c r="K12" s="1"/>
      <c r="L12" s="1"/>
      <c r="M12" s="1"/>
      <c r="N12" s="1"/>
      <c r="O12" s="1"/>
      <c r="P12" s="1"/>
      <c r="Q12" s="1"/>
    </row>
    <row r="13" spans="1:17">
      <c r="B13" s="1" t="s">
        <v>46</v>
      </c>
      <c r="C13" s="1"/>
      <c r="D13" s="1"/>
      <c r="E13" s="1"/>
      <c r="F13" s="1"/>
      <c r="G13" s="1"/>
      <c r="H13" s="1"/>
      <c r="I13" s="1"/>
      <c r="J13" s="1"/>
      <c r="K13" s="1"/>
      <c r="L13" s="1"/>
      <c r="M13" s="1"/>
      <c r="N13" s="1"/>
      <c r="O13" s="1"/>
      <c r="P13" s="1"/>
      <c r="Q13" s="1"/>
    </row>
    <row r="14" spans="1:17">
      <c r="B14" s="1" t="s">
        <v>47</v>
      </c>
      <c r="C14" s="1"/>
      <c r="D14" s="1"/>
      <c r="E14" s="1"/>
      <c r="F14" s="1"/>
      <c r="G14" s="1"/>
      <c r="H14" s="1"/>
      <c r="I14" s="1"/>
      <c r="J14" s="1"/>
      <c r="K14" s="1"/>
      <c r="L14" s="1"/>
      <c r="M14" s="1"/>
      <c r="N14" s="1"/>
      <c r="O14" s="1"/>
      <c r="P14" s="1"/>
      <c r="Q14" s="1"/>
    </row>
    <row r="15" spans="1:17">
      <c r="B15" s="1" t="s">
        <v>48</v>
      </c>
      <c r="C15" s="1"/>
      <c r="D15" s="1"/>
      <c r="E15" s="1"/>
      <c r="F15" s="1"/>
      <c r="G15" s="1"/>
      <c r="H15" s="1"/>
      <c r="I15" s="1"/>
      <c r="J15" s="1"/>
      <c r="K15" s="1"/>
      <c r="L15" s="1"/>
      <c r="M15" s="1"/>
      <c r="N15" s="1"/>
      <c r="O15" s="1"/>
      <c r="P15" s="1"/>
      <c r="Q15" s="1"/>
    </row>
    <row r="16" spans="1:17">
      <c r="B16" s="1" t="s">
        <v>49</v>
      </c>
      <c r="C16" s="1"/>
      <c r="D16" s="1"/>
      <c r="E16" s="1"/>
      <c r="F16" s="1"/>
      <c r="G16" s="1"/>
      <c r="H16" s="1"/>
      <c r="I16" s="1"/>
      <c r="J16" s="1"/>
      <c r="K16" s="1"/>
      <c r="L16" s="1"/>
      <c r="M16" s="1"/>
      <c r="N16" s="1"/>
      <c r="O16" s="1"/>
      <c r="P16" s="1"/>
      <c r="Q16" s="1"/>
    </row>
    <row r="17" spans="2:23">
      <c r="B17" s="1" t="s">
        <v>50</v>
      </c>
      <c r="C17" s="1"/>
      <c r="D17" s="1"/>
      <c r="E17" s="1"/>
      <c r="F17" s="1"/>
      <c r="G17" s="1"/>
      <c r="H17" s="1"/>
      <c r="I17" s="1"/>
      <c r="J17" s="1"/>
      <c r="K17" s="1"/>
      <c r="L17" s="1"/>
      <c r="M17" s="1"/>
      <c r="N17" s="1"/>
      <c r="O17" s="1"/>
      <c r="P17" s="1"/>
      <c r="Q17" s="1"/>
    </row>
    <row r="18" spans="2:23">
      <c r="B18" s="1" t="s">
        <v>51</v>
      </c>
      <c r="C18" s="1"/>
      <c r="D18" s="1"/>
      <c r="E18" s="1"/>
      <c r="F18" s="1"/>
      <c r="G18" s="1"/>
      <c r="H18" s="1"/>
      <c r="I18" s="1"/>
      <c r="J18" s="1"/>
      <c r="K18" s="1"/>
      <c r="L18" s="1"/>
      <c r="M18" s="1"/>
      <c r="N18" s="1"/>
      <c r="O18" s="1"/>
      <c r="P18" s="1"/>
      <c r="Q18" s="1"/>
    </row>
    <row r="19" spans="2:23">
      <c r="B19" s="63" t="s">
        <v>198</v>
      </c>
      <c r="C19" s="1"/>
      <c r="D19" s="1"/>
      <c r="E19" s="1"/>
      <c r="F19" s="1"/>
      <c r="G19" s="1"/>
      <c r="H19" s="1"/>
      <c r="I19" s="1"/>
      <c r="J19" s="1"/>
      <c r="K19" s="1"/>
      <c r="L19" s="1"/>
      <c r="M19" s="1"/>
      <c r="N19" s="1"/>
      <c r="O19" s="1"/>
      <c r="P19" s="1"/>
      <c r="Q19" s="1"/>
      <c r="R19" s="1"/>
      <c r="S19" s="1"/>
      <c r="T19" s="1"/>
      <c r="U19" s="1"/>
      <c r="V19" s="1"/>
      <c r="W19" s="1"/>
    </row>
    <row r="20" spans="2:23">
      <c r="B20" s="63" t="s">
        <v>199</v>
      </c>
      <c r="C20" s="1"/>
      <c r="D20" s="1"/>
      <c r="E20" s="1"/>
      <c r="F20" s="1"/>
      <c r="G20" s="1"/>
      <c r="H20" s="1"/>
      <c r="I20" s="1"/>
      <c r="J20" s="1"/>
      <c r="K20" s="1"/>
      <c r="L20" s="1"/>
      <c r="M20" s="1"/>
      <c r="N20" s="1"/>
      <c r="O20" s="1"/>
      <c r="P20" s="1"/>
      <c r="Q20" s="1"/>
      <c r="R20" s="1"/>
      <c r="S20" s="1"/>
      <c r="T20" s="1"/>
      <c r="U20" s="1"/>
      <c r="V20" s="1"/>
      <c r="W20" s="1"/>
    </row>
    <row r="21" spans="2:23">
      <c r="B21" s="1" t="s">
        <v>81</v>
      </c>
      <c r="C21" s="1"/>
      <c r="D21" s="1"/>
      <c r="E21" s="1"/>
      <c r="F21" s="1"/>
      <c r="G21" s="1"/>
      <c r="H21" s="1"/>
      <c r="I21" s="1"/>
      <c r="J21" s="1"/>
      <c r="K21" s="1"/>
      <c r="L21" s="1"/>
      <c r="M21" s="1"/>
      <c r="N21" s="1"/>
      <c r="O21" s="1"/>
      <c r="P21" s="1"/>
      <c r="Q21" s="1"/>
      <c r="R21" s="1"/>
      <c r="S21" s="1"/>
      <c r="T21" s="1"/>
      <c r="U21" s="1"/>
      <c r="V21" s="1"/>
      <c r="W21" s="1"/>
    </row>
    <row r="22" spans="2:23">
      <c r="B22" s="1" t="s">
        <v>82</v>
      </c>
      <c r="C22" s="1"/>
      <c r="D22" s="1"/>
      <c r="E22" s="1"/>
      <c r="F22" s="1"/>
      <c r="G22" s="1"/>
      <c r="H22" s="1"/>
      <c r="I22" s="1"/>
      <c r="J22" s="1"/>
      <c r="K22" s="1"/>
      <c r="L22" s="1"/>
      <c r="M22" s="1"/>
      <c r="N22" s="1"/>
      <c r="O22" s="1"/>
      <c r="P22" s="1"/>
      <c r="Q22" s="1"/>
      <c r="R22" s="1"/>
      <c r="S22" s="1"/>
      <c r="T22" s="1"/>
      <c r="U22" s="1"/>
      <c r="V22" s="1"/>
      <c r="W22" s="1"/>
    </row>
    <row r="23" spans="2:23">
      <c r="B23" s="56" t="s">
        <v>200</v>
      </c>
      <c r="C23" s="1"/>
      <c r="D23" s="1"/>
      <c r="E23" s="1"/>
      <c r="F23" s="1"/>
      <c r="G23" s="1"/>
      <c r="H23" s="1"/>
      <c r="I23" s="1"/>
      <c r="J23" s="1"/>
      <c r="K23" s="1"/>
      <c r="L23" s="1"/>
      <c r="M23" s="1"/>
      <c r="N23" s="1"/>
      <c r="O23" s="1"/>
      <c r="P23" s="1"/>
      <c r="Q23" s="1"/>
      <c r="R23" s="1"/>
      <c r="S23" s="1"/>
      <c r="T23" s="1"/>
      <c r="U23" s="1"/>
      <c r="V23" s="1"/>
      <c r="W23" s="1"/>
    </row>
    <row r="24" spans="2:23">
      <c r="B24" s="56" t="s">
        <v>201</v>
      </c>
      <c r="C24" s="1"/>
      <c r="D24" s="1"/>
      <c r="E24" s="1"/>
      <c r="F24" s="1"/>
      <c r="G24" s="1"/>
      <c r="H24" s="1"/>
      <c r="I24" s="1"/>
      <c r="J24" s="1"/>
      <c r="K24" s="1"/>
      <c r="L24" s="1"/>
      <c r="M24" s="1"/>
      <c r="N24" s="1"/>
      <c r="O24" s="1"/>
      <c r="P24" s="1"/>
      <c r="Q24" s="1"/>
      <c r="R24" s="1"/>
      <c r="S24" s="1"/>
      <c r="T24" s="1"/>
      <c r="U24" s="1"/>
      <c r="V24" s="1"/>
      <c r="W24" s="1"/>
    </row>
    <row r="25" spans="2:23">
      <c r="B25" s="56" t="s">
        <v>202</v>
      </c>
      <c r="C25" s="1"/>
      <c r="D25" s="1"/>
      <c r="E25" s="1"/>
      <c r="F25" s="1"/>
      <c r="G25" s="1"/>
      <c r="H25" s="1"/>
      <c r="I25" s="1"/>
      <c r="J25" s="1"/>
      <c r="K25" s="1"/>
      <c r="L25" s="1"/>
      <c r="M25" s="1"/>
      <c r="N25" s="1"/>
      <c r="O25" s="1"/>
      <c r="P25" s="1"/>
      <c r="Q25" s="1"/>
      <c r="R25" s="1"/>
      <c r="S25" s="1"/>
      <c r="T25" s="1"/>
      <c r="U25" s="1"/>
      <c r="V25" s="1"/>
      <c r="W25" s="1"/>
    </row>
    <row r="26" spans="2:23">
      <c r="B26" s="56" t="s">
        <v>203</v>
      </c>
      <c r="C26" s="1"/>
      <c r="D26" s="1"/>
      <c r="E26" s="1"/>
      <c r="F26" s="1"/>
      <c r="G26" s="1"/>
      <c r="H26" s="1"/>
      <c r="I26" s="1"/>
      <c r="J26" s="1"/>
      <c r="K26" s="1"/>
      <c r="L26" s="1"/>
      <c r="M26" s="1"/>
      <c r="N26" s="1"/>
      <c r="O26" s="1"/>
      <c r="P26" s="1"/>
      <c r="Q26" s="1"/>
      <c r="R26" s="1"/>
      <c r="S26" s="1"/>
      <c r="T26" s="1"/>
      <c r="U26" s="1"/>
      <c r="V26" s="1"/>
      <c r="W26" s="1"/>
    </row>
    <row r="27" spans="2:23">
      <c r="B27" s="56" t="s">
        <v>204</v>
      </c>
      <c r="C27" s="1"/>
      <c r="D27" s="1"/>
      <c r="E27" s="1"/>
      <c r="F27" s="1"/>
      <c r="G27" s="1"/>
      <c r="H27" s="1"/>
      <c r="I27" s="1"/>
      <c r="J27" s="1"/>
      <c r="K27" s="1"/>
      <c r="L27" s="1"/>
      <c r="M27" s="1"/>
      <c r="N27" s="1"/>
      <c r="O27" s="1"/>
      <c r="P27" s="1"/>
      <c r="Q27" s="1"/>
      <c r="R27" s="1"/>
      <c r="S27" s="1"/>
      <c r="T27" s="1"/>
      <c r="U27" s="1"/>
      <c r="V27" s="1"/>
      <c r="W27" s="1"/>
    </row>
    <row r="28" spans="2:23" s="60" customFormat="1">
      <c r="B28" s="61"/>
      <c r="C28" s="61"/>
      <c r="D28" s="61"/>
      <c r="E28" s="61"/>
      <c r="F28" s="61"/>
      <c r="G28" s="61"/>
      <c r="H28" s="61"/>
      <c r="I28" s="61"/>
      <c r="J28" s="61"/>
      <c r="K28" s="61"/>
      <c r="L28" s="61"/>
      <c r="M28" s="61"/>
      <c r="N28" s="61"/>
      <c r="O28" s="61"/>
      <c r="P28" s="61"/>
      <c r="Q28" s="61"/>
      <c r="R28" s="64"/>
      <c r="S28" s="64"/>
      <c r="T28" s="64"/>
      <c r="U28" s="64"/>
      <c r="V28" s="64"/>
      <c r="W28" s="64"/>
    </row>
    <row r="29" spans="2:23" s="60" customFormat="1">
      <c r="B29" s="61"/>
      <c r="C29" s="61"/>
      <c r="D29" s="61"/>
      <c r="E29" s="61"/>
      <c r="F29" s="61"/>
      <c r="G29" s="61"/>
      <c r="H29" s="61"/>
      <c r="I29" s="61"/>
      <c r="J29" s="61"/>
      <c r="K29" s="61"/>
      <c r="L29" s="61"/>
      <c r="M29" s="61"/>
      <c r="N29" s="61"/>
      <c r="O29" s="61"/>
      <c r="P29" s="61"/>
      <c r="Q29" s="61"/>
      <c r="R29" s="64"/>
      <c r="S29" s="64"/>
      <c r="T29" s="64"/>
      <c r="U29" s="64"/>
      <c r="V29" s="64"/>
      <c r="W29" s="64"/>
    </row>
    <row r="30" spans="2:23">
      <c r="B30" s="1" t="s">
        <v>75</v>
      </c>
      <c r="C30" s="1"/>
      <c r="D30" s="1"/>
      <c r="E30" s="1"/>
      <c r="F30" s="1"/>
      <c r="G30" s="1"/>
      <c r="H30" s="1"/>
      <c r="I30" s="1"/>
      <c r="J30" s="1"/>
      <c r="K30" s="1"/>
      <c r="L30" s="1"/>
      <c r="M30" s="1"/>
      <c r="N30" s="1"/>
      <c r="O30" s="1"/>
      <c r="P30" s="1"/>
      <c r="Q30" s="1"/>
    </row>
    <row r="31" spans="2:23">
      <c r="B31" s="1" t="s">
        <v>76</v>
      </c>
      <c r="C31" s="1"/>
      <c r="D31" s="1"/>
      <c r="E31" s="1"/>
      <c r="F31" s="1"/>
      <c r="G31" s="1"/>
      <c r="H31" s="1"/>
      <c r="I31" s="1"/>
      <c r="J31" s="1"/>
      <c r="K31" s="1"/>
      <c r="L31" s="1"/>
      <c r="M31" s="1"/>
      <c r="N31" s="1"/>
      <c r="O31" s="1"/>
      <c r="P31" s="1"/>
      <c r="Q31" s="1"/>
    </row>
    <row r="32" spans="2:23">
      <c r="B32" s="1" t="s">
        <v>84</v>
      </c>
      <c r="C32" s="1"/>
      <c r="D32" s="1"/>
      <c r="E32" s="1"/>
      <c r="F32" s="1"/>
      <c r="G32" s="1"/>
      <c r="H32" s="1"/>
      <c r="I32" s="1"/>
      <c r="J32" s="1"/>
      <c r="K32" s="1"/>
      <c r="L32" s="1"/>
      <c r="M32" s="1"/>
      <c r="N32" s="1"/>
      <c r="O32" s="1"/>
      <c r="P32" s="1"/>
      <c r="Q32" s="1"/>
      <c r="R32" s="1"/>
      <c r="S32" s="1"/>
      <c r="T32" s="1"/>
      <c r="U32" s="1"/>
      <c r="V32" s="1"/>
      <c r="W32" s="1"/>
    </row>
    <row r="33" spans="1:23">
      <c r="B33" s="1" t="s">
        <v>85</v>
      </c>
      <c r="C33" s="1"/>
      <c r="D33" s="1"/>
      <c r="E33" s="1"/>
      <c r="F33" s="1"/>
      <c r="G33" s="1"/>
      <c r="H33" s="1"/>
      <c r="I33" s="1"/>
      <c r="J33" s="1"/>
      <c r="K33" s="1"/>
      <c r="L33" s="1"/>
      <c r="M33" s="1"/>
      <c r="N33" s="1"/>
      <c r="O33" s="1"/>
      <c r="P33" s="1"/>
      <c r="Q33" s="1"/>
      <c r="R33" s="1"/>
      <c r="S33" s="1"/>
      <c r="T33" s="1"/>
      <c r="U33" s="1"/>
      <c r="V33" s="1"/>
      <c r="W33" s="1"/>
    </row>
    <row r="34" spans="1:23">
      <c r="B34" s="56" t="s">
        <v>86</v>
      </c>
      <c r="C34" s="1"/>
      <c r="D34" s="1"/>
      <c r="E34" s="1"/>
      <c r="F34" s="1"/>
      <c r="G34" s="1"/>
      <c r="H34" s="1"/>
      <c r="I34" s="1"/>
      <c r="J34" s="1"/>
      <c r="K34" s="1"/>
      <c r="L34" s="1"/>
      <c r="M34" s="1"/>
      <c r="N34" s="1"/>
      <c r="O34" s="1"/>
      <c r="P34" s="1"/>
      <c r="Q34" s="1"/>
      <c r="R34" s="1"/>
      <c r="S34" s="1"/>
      <c r="T34" s="1"/>
      <c r="U34" s="1"/>
      <c r="V34" s="1"/>
      <c r="W34" s="1"/>
    </row>
    <row r="35" spans="1:23">
      <c r="B35" s="1" t="s">
        <v>87</v>
      </c>
      <c r="C35" s="1"/>
      <c r="D35" s="1"/>
      <c r="E35" s="1"/>
      <c r="F35" s="1"/>
      <c r="G35" s="1"/>
      <c r="H35" s="1"/>
      <c r="I35" s="1"/>
      <c r="J35" s="1"/>
      <c r="K35" s="1"/>
      <c r="L35" s="1"/>
      <c r="M35" s="1"/>
      <c r="N35" s="1"/>
      <c r="O35" s="1"/>
      <c r="P35" s="1"/>
      <c r="Q35" s="1"/>
      <c r="R35" s="1"/>
      <c r="S35" s="1"/>
      <c r="T35" s="1"/>
      <c r="U35" s="1"/>
      <c r="V35" s="1"/>
      <c r="W35" s="1"/>
    </row>
    <row r="36" spans="1:23">
      <c r="B36" s="1" t="s">
        <v>88</v>
      </c>
      <c r="C36" s="1"/>
      <c r="D36" s="1"/>
      <c r="E36" s="1"/>
      <c r="F36" s="1"/>
      <c r="G36" s="1"/>
      <c r="H36" s="1"/>
      <c r="I36" s="1"/>
      <c r="J36" s="1"/>
      <c r="K36" s="1"/>
      <c r="L36" s="1"/>
      <c r="M36" s="1"/>
      <c r="N36" s="1"/>
      <c r="O36" s="1"/>
      <c r="P36" s="1"/>
      <c r="Q36" s="1"/>
      <c r="R36" s="1"/>
      <c r="S36" s="1"/>
      <c r="T36" s="1"/>
      <c r="U36" s="1"/>
      <c r="V36" s="1"/>
      <c r="W36" s="1"/>
    </row>
    <row r="37" spans="1:23">
      <c r="B37" s="56" t="s">
        <v>205</v>
      </c>
      <c r="C37" s="1"/>
      <c r="D37" s="1"/>
      <c r="E37" s="1"/>
      <c r="F37" s="1"/>
      <c r="G37" s="1"/>
      <c r="H37" s="1"/>
      <c r="I37" s="1"/>
      <c r="J37" s="1"/>
      <c r="K37" s="1"/>
      <c r="L37" s="1"/>
      <c r="M37" s="1"/>
      <c r="N37" s="1"/>
      <c r="O37" s="1"/>
      <c r="P37" s="1"/>
      <c r="Q37" s="1"/>
      <c r="R37" s="1"/>
      <c r="S37" s="1"/>
      <c r="T37" s="1"/>
      <c r="U37" s="1"/>
      <c r="V37" s="1"/>
      <c r="W37" s="1"/>
    </row>
    <row r="38" spans="1:23">
      <c r="B38" s="56" t="s">
        <v>206</v>
      </c>
      <c r="C38" s="1"/>
      <c r="D38" s="1"/>
      <c r="E38" s="1"/>
      <c r="F38" s="1"/>
      <c r="G38" s="1"/>
      <c r="H38" s="1"/>
      <c r="I38" s="1"/>
      <c r="J38" s="1"/>
      <c r="K38" s="1"/>
      <c r="L38" s="1"/>
      <c r="M38" s="1"/>
      <c r="N38" s="1"/>
      <c r="O38" s="1"/>
      <c r="P38" s="1"/>
      <c r="Q38" s="1"/>
      <c r="R38" s="1"/>
      <c r="S38" s="1"/>
      <c r="T38" s="1"/>
      <c r="U38" s="1"/>
      <c r="V38" s="1"/>
      <c r="W38" s="1"/>
    </row>
    <row r="39" spans="1:23">
      <c r="B39" s="56" t="s">
        <v>207</v>
      </c>
      <c r="C39" s="1"/>
      <c r="D39" s="1"/>
      <c r="E39" s="1"/>
      <c r="F39" s="1"/>
      <c r="G39" s="1"/>
      <c r="H39" s="1"/>
      <c r="I39" s="1"/>
      <c r="J39" s="1"/>
      <c r="K39" s="1"/>
      <c r="L39" s="1"/>
      <c r="M39" s="1"/>
      <c r="N39" s="1"/>
      <c r="O39" s="1"/>
      <c r="P39" s="1"/>
      <c r="Q39" s="1"/>
      <c r="R39" s="1"/>
      <c r="S39" s="1"/>
      <c r="T39" s="1"/>
      <c r="U39" s="1"/>
      <c r="V39" s="1"/>
      <c r="W39" s="1"/>
    </row>
    <row r="40" spans="1:23">
      <c r="B40" s="56" t="s">
        <v>196</v>
      </c>
      <c r="C40" s="1"/>
      <c r="D40" s="1"/>
      <c r="E40" s="1"/>
      <c r="F40" s="1"/>
      <c r="G40" s="1"/>
      <c r="H40" s="1"/>
      <c r="I40" s="1"/>
      <c r="J40" s="1"/>
      <c r="K40" s="1"/>
      <c r="L40" s="1"/>
      <c r="M40" s="1"/>
      <c r="N40" s="1"/>
      <c r="O40" s="1"/>
      <c r="P40" s="1"/>
      <c r="Q40" s="1"/>
      <c r="R40" s="1"/>
      <c r="S40" s="1"/>
      <c r="T40" s="1"/>
      <c r="U40" s="1"/>
      <c r="V40" s="1"/>
      <c r="W40" s="1"/>
    </row>
    <row r="41" spans="1:23">
      <c r="B41" s="56" t="s">
        <v>208</v>
      </c>
      <c r="C41" s="1"/>
      <c r="D41" s="1"/>
      <c r="E41" s="1"/>
      <c r="F41" s="1"/>
      <c r="G41" s="1"/>
      <c r="H41" s="1"/>
      <c r="I41" s="1"/>
      <c r="J41" s="1"/>
      <c r="K41" s="1"/>
      <c r="L41" s="1"/>
      <c r="M41" s="1"/>
      <c r="N41" s="1"/>
      <c r="O41" s="1"/>
      <c r="P41" s="1"/>
      <c r="Q41" s="1"/>
      <c r="R41" s="1"/>
      <c r="S41" s="1"/>
      <c r="T41" s="1"/>
      <c r="U41" s="1"/>
      <c r="V41" s="1"/>
      <c r="W41" s="1"/>
    </row>
    <row r="42" spans="1:23">
      <c r="B42" s="56" t="s">
        <v>78</v>
      </c>
      <c r="C42" s="1"/>
      <c r="D42" s="1"/>
      <c r="E42" s="1"/>
      <c r="F42" s="1"/>
      <c r="G42" s="1"/>
      <c r="H42" s="1"/>
      <c r="I42" s="1"/>
      <c r="J42" s="1"/>
      <c r="K42" s="1"/>
      <c r="L42" s="1"/>
      <c r="M42" s="1"/>
      <c r="N42" s="1"/>
      <c r="O42" s="1"/>
      <c r="P42" s="1"/>
      <c r="Q42" s="1"/>
      <c r="R42" s="1"/>
      <c r="S42" s="1"/>
      <c r="T42" s="1"/>
      <c r="U42" s="1"/>
      <c r="V42" s="1"/>
      <c r="W42" s="1"/>
    </row>
    <row r="43" spans="1:23">
      <c r="B43" s="1"/>
      <c r="C43" s="1"/>
      <c r="D43" s="1"/>
      <c r="E43" s="1"/>
      <c r="F43" s="1"/>
      <c r="G43" s="1"/>
      <c r="H43" s="1"/>
      <c r="I43" s="1"/>
      <c r="J43" s="1"/>
      <c r="K43" s="1"/>
      <c r="L43" s="1"/>
      <c r="M43" s="1"/>
      <c r="N43" s="1"/>
      <c r="O43" s="1"/>
      <c r="P43" s="1"/>
      <c r="Q43" s="1"/>
    </row>
    <row r="44" spans="1:23">
      <c r="B44" s="1"/>
      <c r="C44" s="1"/>
      <c r="D44" s="1"/>
      <c r="E44" s="1"/>
      <c r="F44" s="1"/>
      <c r="G44" s="1"/>
      <c r="H44" s="1"/>
      <c r="I44" s="1"/>
      <c r="J44" s="1"/>
      <c r="K44" s="1"/>
      <c r="L44" s="1"/>
      <c r="M44" s="1"/>
      <c r="N44" s="1"/>
      <c r="O44" s="1"/>
      <c r="P44" s="1"/>
      <c r="Q44" s="1"/>
    </row>
    <row r="45" spans="1:23">
      <c r="B45" s="1"/>
      <c r="C45" s="1"/>
      <c r="D45" s="1"/>
      <c r="E45" s="1"/>
      <c r="F45" s="1"/>
      <c r="G45" s="1"/>
      <c r="H45" s="1"/>
      <c r="I45" s="1"/>
      <c r="J45" s="1"/>
      <c r="K45" s="1"/>
      <c r="L45" s="1"/>
      <c r="M45" s="1"/>
      <c r="N45" s="1"/>
      <c r="O45" s="1"/>
      <c r="P45" s="1"/>
      <c r="Q45" s="1"/>
    </row>
    <row r="46" spans="1:23" s="12" customFormat="1" ht="60">
      <c r="A46" s="13" t="s">
        <v>37</v>
      </c>
      <c r="B46" s="14" t="s">
        <v>38</v>
      </c>
      <c r="C46" s="14" t="s">
        <v>137</v>
      </c>
      <c r="D46" s="14">
        <v>2004</v>
      </c>
      <c r="E46" s="14">
        <v>2005</v>
      </c>
      <c r="F46" s="14">
        <v>2006</v>
      </c>
      <c r="G46" s="14">
        <v>2007</v>
      </c>
      <c r="H46" s="14">
        <v>2008</v>
      </c>
      <c r="I46" s="14">
        <v>2009</v>
      </c>
      <c r="J46" s="14">
        <v>2010</v>
      </c>
      <c r="K46" s="14">
        <v>2011</v>
      </c>
      <c r="L46" s="14">
        <v>2012</v>
      </c>
      <c r="M46" s="14">
        <v>2013</v>
      </c>
      <c r="N46" s="14">
        <v>2014</v>
      </c>
      <c r="O46" s="14">
        <v>2015</v>
      </c>
      <c r="P46" s="14"/>
      <c r="Q46" s="14"/>
    </row>
    <row r="47" spans="1:23">
      <c r="B47" s="1" t="s">
        <v>31</v>
      </c>
      <c r="C47" s="1"/>
      <c r="D47" s="1"/>
      <c r="E47" s="1"/>
      <c r="F47" s="1"/>
      <c r="G47" s="1"/>
      <c r="H47" s="1"/>
      <c r="I47" s="1"/>
      <c r="J47" s="1"/>
      <c r="K47" s="1"/>
      <c r="L47" s="1"/>
      <c r="M47" s="1"/>
      <c r="N47" s="1"/>
      <c r="O47" s="1"/>
      <c r="P47" s="1"/>
      <c r="Q47" s="1"/>
    </row>
    <row r="48" spans="1:23">
      <c r="B48" s="1" t="s">
        <v>39</v>
      </c>
      <c r="C48" s="1"/>
      <c r="D48" s="1"/>
      <c r="E48" s="1"/>
      <c r="F48" s="1"/>
      <c r="G48" s="1"/>
      <c r="H48" s="1"/>
      <c r="I48" s="1"/>
      <c r="J48" s="1"/>
      <c r="K48" s="1"/>
      <c r="L48" s="1"/>
      <c r="M48" s="1"/>
      <c r="N48" s="1"/>
      <c r="O48" s="1"/>
      <c r="P48" s="1"/>
      <c r="Q48" s="1"/>
    </row>
    <row r="49" spans="2:23">
      <c r="B49" s="1" t="s">
        <v>42</v>
      </c>
      <c r="C49" s="1"/>
      <c r="D49" s="1"/>
      <c r="E49" s="1"/>
      <c r="F49" s="1"/>
      <c r="G49" s="1"/>
      <c r="H49" s="1"/>
      <c r="I49" s="1"/>
      <c r="J49" s="1"/>
      <c r="K49" s="1"/>
      <c r="L49" s="1"/>
      <c r="M49" s="1"/>
      <c r="N49" s="1"/>
      <c r="O49" s="1"/>
      <c r="P49" s="1"/>
      <c r="Q49" s="1"/>
    </row>
    <row r="50" spans="2:23">
      <c r="B50" s="1" t="s">
        <v>40</v>
      </c>
      <c r="C50" s="1"/>
      <c r="D50" s="1"/>
      <c r="E50" s="1"/>
      <c r="F50" s="1"/>
      <c r="G50" s="1"/>
      <c r="H50" s="1"/>
      <c r="I50" s="1"/>
      <c r="J50" s="1"/>
      <c r="K50" s="1"/>
      <c r="L50" s="1"/>
      <c r="M50" s="1"/>
      <c r="N50" s="1"/>
      <c r="O50" s="1"/>
      <c r="P50" s="1"/>
      <c r="Q50" s="1"/>
    </row>
    <row r="51" spans="2:23">
      <c r="B51" s="1" t="s">
        <v>41</v>
      </c>
      <c r="C51" s="1"/>
      <c r="D51" s="1"/>
      <c r="E51" s="1"/>
      <c r="F51" s="1"/>
      <c r="G51" s="1"/>
      <c r="H51" s="1"/>
      <c r="I51" s="1"/>
      <c r="J51" s="1"/>
      <c r="K51" s="1"/>
      <c r="L51" s="1"/>
      <c r="M51" s="1"/>
      <c r="N51" s="1"/>
      <c r="O51" s="1"/>
      <c r="P51" s="1"/>
      <c r="Q51" s="1"/>
    </row>
    <row r="52" spans="2:23">
      <c r="B52" s="1" t="s">
        <v>43</v>
      </c>
      <c r="C52" s="1"/>
      <c r="D52" s="1"/>
      <c r="E52" s="1"/>
      <c r="F52" s="1"/>
      <c r="G52" s="1"/>
      <c r="H52" s="1"/>
      <c r="I52" s="1"/>
      <c r="J52" s="1"/>
      <c r="K52" s="1"/>
      <c r="L52" s="1"/>
      <c r="M52" s="1"/>
      <c r="N52" s="1"/>
      <c r="O52" s="1"/>
      <c r="P52" s="1"/>
      <c r="Q52" s="1"/>
    </row>
    <row r="53" spans="2:23">
      <c r="B53" s="1" t="s">
        <v>44</v>
      </c>
      <c r="C53" s="1"/>
      <c r="D53" s="1"/>
      <c r="E53" s="1"/>
      <c r="F53" s="1"/>
      <c r="G53" s="1"/>
      <c r="H53" s="1"/>
      <c r="I53" s="1"/>
      <c r="J53" s="1"/>
      <c r="K53" s="1"/>
      <c r="L53" s="1"/>
      <c r="M53" s="1"/>
      <c r="N53" s="1"/>
      <c r="O53" s="1"/>
      <c r="P53" s="1"/>
      <c r="Q53" s="1"/>
    </row>
    <row r="54" spans="2:23">
      <c r="B54" s="1" t="s">
        <v>45</v>
      </c>
      <c r="C54" s="1"/>
      <c r="D54" s="1"/>
      <c r="E54" s="1"/>
      <c r="F54" s="1"/>
      <c r="G54" s="1"/>
      <c r="H54" s="1"/>
      <c r="I54" s="1"/>
      <c r="J54" s="1"/>
      <c r="K54" s="1"/>
      <c r="L54" s="1"/>
      <c r="M54" s="1"/>
      <c r="N54" s="1"/>
      <c r="O54" s="1"/>
      <c r="P54" s="1"/>
      <c r="Q54" s="1"/>
    </row>
    <row r="55" spans="2:23">
      <c r="B55" s="1" t="s">
        <v>46</v>
      </c>
      <c r="C55" s="1"/>
      <c r="D55" s="1"/>
      <c r="E55" s="1"/>
      <c r="F55" s="1"/>
      <c r="G55" s="1"/>
      <c r="H55" s="1"/>
      <c r="I55" s="1"/>
      <c r="J55" s="1"/>
      <c r="K55" s="1"/>
      <c r="L55" s="1"/>
      <c r="M55" s="1"/>
      <c r="N55" s="1"/>
      <c r="O55" s="1"/>
      <c r="P55" s="1"/>
      <c r="Q55" s="1"/>
    </row>
    <row r="56" spans="2:23">
      <c r="B56" s="1" t="s">
        <v>47</v>
      </c>
      <c r="C56" s="1"/>
      <c r="D56" s="1"/>
      <c r="E56" s="1"/>
      <c r="F56" s="1"/>
      <c r="G56" s="1"/>
      <c r="H56" s="1"/>
      <c r="I56" s="1"/>
      <c r="J56" s="1"/>
      <c r="K56" s="1"/>
      <c r="L56" s="1"/>
      <c r="M56" s="1"/>
      <c r="N56" s="1"/>
      <c r="O56" s="1"/>
      <c r="P56" s="1"/>
      <c r="Q56" s="1"/>
    </row>
    <row r="57" spans="2:23">
      <c r="B57" s="1" t="s">
        <v>48</v>
      </c>
      <c r="C57" s="1"/>
      <c r="D57" s="1"/>
      <c r="E57" s="1"/>
      <c r="F57" s="1"/>
      <c r="G57" s="1"/>
      <c r="H57" s="1"/>
      <c r="I57" s="1"/>
      <c r="J57" s="1"/>
      <c r="K57" s="1"/>
      <c r="L57" s="1"/>
      <c r="M57" s="1"/>
      <c r="N57" s="1"/>
      <c r="O57" s="1"/>
      <c r="P57" s="1"/>
      <c r="Q57" s="1"/>
    </row>
    <row r="58" spans="2:23">
      <c r="B58" s="1" t="s">
        <v>49</v>
      </c>
      <c r="C58" s="1"/>
      <c r="D58" s="1"/>
      <c r="E58" s="1"/>
      <c r="F58" s="1"/>
      <c r="G58" s="1"/>
      <c r="H58" s="1"/>
      <c r="I58" s="1"/>
      <c r="J58" s="1"/>
      <c r="K58" s="1"/>
      <c r="L58" s="1"/>
      <c r="M58" s="1"/>
      <c r="N58" s="1"/>
      <c r="O58" s="1"/>
      <c r="P58" s="1"/>
      <c r="Q58" s="1"/>
    </row>
    <row r="59" spans="2:23">
      <c r="B59" s="1" t="s">
        <v>50</v>
      </c>
      <c r="C59" s="1"/>
      <c r="D59" s="1"/>
      <c r="E59" s="1"/>
      <c r="F59" s="1"/>
      <c r="G59" s="1"/>
      <c r="H59" s="1"/>
      <c r="I59" s="1"/>
      <c r="J59" s="1"/>
      <c r="K59" s="1"/>
      <c r="L59" s="1"/>
      <c r="M59" s="1"/>
      <c r="N59" s="1"/>
      <c r="O59" s="1"/>
      <c r="P59" s="1"/>
      <c r="Q59" s="1"/>
    </row>
    <row r="60" spans="2:23">
      <c r="B60" s="1" t="s">
        <v>51</v>
      </c>
      <c r="C60" s="1"/>
      <c r="D60" s="1"/>
      <c r="E60" s="1"/>
      <c r="F60" s="1"/>
      <c r="G60" s="1"/>
      <c r="H60" s="1"/>
      <c r="I60" s="1"/>
      <c r="J60" s="1"/>
      <c r="K60" s="1"/>
      <c r="L60" s="1"/>
      <c r="M60" s="1"/>
      <c r="N60" s="1"/>
      <c r="O60" s="1"/>
      <c r="P60" s="1"/>
      <c r="Q60" s="1"/>
    </row>
    <row r="61" spans="2:23">
      <c r="B61" s="63" t="s">
        <v>198</v>
      </c>
      <c r="C61" s="1"/>
      <c r="D61" s="1"/>
      <c r="E61" s="1"/>
      <c r="F61" s="1"/>
      <c r="G61" s="1"/>
      <c r="H61" s="1"/>
      <c r="I61" s="1"/>
      <c r="J61" s="1"/>
      <c r="K61" s="1"/>
      <c r="L61" s="1"/>
      <c r="M61" s="1"/>
      <c r="N61" s="1"/>
      <c r="O61" s="1"/>
      <c r="P61" s="1"/>
      <c r="Q61" s="1"/>
      <c r="R61" s="1"/>
      <c r="S61" s="1"/>
      <c r="T61" s="1"/>
      <c r="U61" s="1"/>
      <c r="V61" s="1"/>
      <c r="W61" s="1"/>
    </row>
    <row r="62" spans="2:23">
      <c r="B62" s="63" t="s">
        <v>199</v>
      </c>
      <c r="C62" s="1"/>
      <c r="D62" s="1"/>
      <c r="E62" s="1"/>
      <c r="F62" s="1"/>
      <c r="G62" s="1"/>
      <c r="H62" s="1"/>
      <c r="I62" s="1"/>
      <c r="J62" s="1"/>
      <c r="K62" s="1"/>
      <c r="L62" s="1"/>
      <c r="M62" s="1"/>
      <c r="N62" s="1"/>
      <c r="O62" s="1"/>
      <c r="P62" s="1"/>
      <c r="Q62" s="1"/>
      <c r="R62" s="1"/>
      <c r="S62" s="1"/>
      <c r="T62" s="1"/>
      <c r="U62" s="1"/>
      <c r="V62" s="1"/>
      <c r="W62" s="1"/>
    </row>
    <row r="63" spans="2:23">
      <c r="B63" s="1" t="s">
        <v>81</v>
      </c>
      <c r="C63" s="1"/>
      <c r="D63" s="1"/>
      <c r="E63" s="1"/>
      <c r="F63" s="1"/>
      <c r="G63" s="1"/>
      <c r="H63" s="1"/>
      <c r="I63" s="1"/>
      <c r="J63" s="1"/>
      <c r="K63" s="1"/>
      <c r="L63" s="1"/>
      <c r="M63" s="1"/>
      <c r="N63" s="1"/>
      <c r="O63" s="1"/>
      <c r="P63" s="1"/>
      <c r="Q63" s="1"/>
      <c r="R63" s="1"/>
      <c r="S63" s="1"/>
      <c r="T63" s="1"/>
      <c r="U63" s="1"/>
      <c r="V63" s="1"/>
      <c r="W63" s="1"/>
    </row>
    <row r="64" spans="2:23">
      <c r="B64" s="1" t="s">
        <v>82</v>
      </c>
      <c r="C64" s="1"/>
      <c r="D64" s="1"/>
      <c r="E64" s="1"/>
      <c r="F64" s="1"/>
      <c r="G64" s="1"/>
      <c r="H64" s="1"/>
      <c r="I64" s="1"/>
      <c r="J64" s="1"/>
      <c r="K64" s="1"/>
      <c r="L64" s="1"/>
      <c r="M64" s="1"/>
      <c r="N64" s="1"/>
      <c r="O64" s="1"/>
      <c r="P64" s="1"/>
      <c r="Q64" s="1"/>
      <c r="R64" s="1"/>
      <c r="S64" s="1"/>
      <c r="T64" s="1"/>
      <c r="U64" s="1"/>
      <c r="V64" s="1"/>
      <c r="W64" s="1"/>
    </row>
    <row r="65" spans="2:23">
      <c r="B65" s="56" t="s">
        <v>200</v>
      </c>
      <c r="C65" s="1"/>
      <c r="D65" s="1"/>
      <c r="E65" s="1"/>
      <c r="F65" s="1"/>
      <c r="G65" s="1"/>
      <c r="H65" s="1"/>
      <c r="I65" s="1"/>
      <c r="J65" s="1"/>
      <c r="K65" s="1"/>
      <c r="L65" s="1"/>
      <c r="M65" s="1"/>
      <c r="N65" s="1"/>
      <c r="O65" s="1"/>
      <c r="P65" s="1"/>
      <c r="Q65" s="1"/>
      <c r="R65" s="1"/>
      <c r="S65" s="1"/>
      <c r="T65" s="1"/>
      <c r="U65" s="1"/>
      <c r="V65" s="1"/>
      <c r="W65" s="1"/>
    </row>
    <row r="66" spans="2:23">
      <c r="B66" s="56" t="s">
        <v>201</v>
      </c>
      <c r="C66" s="1"/>
      <c r="D66" s="1"/>
      <c r="E66" s="1"/>
      <c r="F66" s="1"/>
      <c r="G66" s="1"/>
      <c r="H66" s="1"/>
      <c r="I66" s="1"/>
      <c r="J66" s="1"/>
      <c r="K66" s="1"/>
      <c r="L66" s="1"/>
      <c r="M66" s="1"/>
      <c r="N66" s="1"/>
      <c r="O66" s="1"/>
      <c r="P66" s="1"/>
      <c r="Q66" s="1"/>
      <c r="R66" s="1"/>
      <c r="S66" s="1"/>
      <c r="T66" s="1"/>
      <c r="U66" s="1"/>
      <c r="V66" s="1"/>
      <c r="W66" s="1"/>
    </row>
    <row r="67" spans="2:23">
      <c r="B67" s="56" t="s">
        <v>202</v>
      </c>
      <c r="C67" s="1"/>
      <c r="D67" s="1"/>
      <c r="E67" s="1"/>
      <c r="F67" s="1"/>
      <c r="G67" s="1"/>
      <c r="H67" s="1"/>
      <c r="I67" s="1"/>
      <c r="J67" s="1"/>
      <c r="K67" s="1"/>
      <c r="L67" s="1"/>
      <c r="M67" s="1"/>
      <c r="N67" s="1"/>
      <c r="O67" s="1"/>
      <c r="P67" s="1"/>
      <c r="Q67" s="1"/>
      <c r="R67" s="1"/>
      <c r="S67" s="1"/>
      <c r="T67" s="1"/>
      <c r="U67" s="1"/>
      <c r="V67" s="1"/>
      <c r="W67" s="1"/>
    </row>
    <row r="68" spans="2:23">
      <c r="B68" s="56" t="s">
        <v>203</v>
      </c>
      <c r="C68" s="1"/>
      <c r="D68" s="1"/>
      <c r="E68" s="1"/>
      <c r="F68" s="1"/>
      <c r="G68" s="1"/>
      <c r="H68" s="1"/>
      <c r="I68" s="1"/>
      <c r="J68" s="1"/>
      <c r="K68" s="1"/>
      <c r="L68" s="1"/>
      <c r="M68" s="1"/>
      <c r="N68" s="1"/>
      <c r="O68" s="1"/>
      <c r="P68" s="1"/>
      <c r="Q68" s="1"/>
      <c r="R68" s="1"/>
      <c r="S68" s="1"/>
      <c r="T68" s="1"/>
      <c r="U68" s="1"/>
      <c r="V68" s="1"/>
      <c r="W68" s="1"/>
    </row>
    <row r="69" spans="2:23">
      <c r="B69" s="56" t="s">
        <v>204</v>
      </c>
      <c r="C69" s="1"/>
      <c r="D69" s="1"/>
      <c r="E69" s="1"/>
      <c r="F69" s="1"/>
      <c r="G69" s="1"/>
      <c r="H69" s="1"/>
      <c r="I69" s="1"/>
      <c r="J69" s="1"/>
      <c r="K69" s="1"/>
      <c r="L69" s="1"/>
      <c r="M69" s="1"/>
      <c r="N69" s="1"/>
      <c r="O69" s="1"/>
      <c r="P69" s="1"/>
      <c r="Q69" s="1"/>
      <c r="R69" s="1"/>
      <c r="S69" s="1"/>
      <c r="T69" s="1"/>
      <c r="U69" s="1"/>
      <c r="V69" s="1"/>
      <c r="W69" s="1"/>
    </row>
    <row r="70" spans="2:23">
      <c r="B70" s="1"/>
      <c r="C70" s="1"/>
      <c r="D70" s="1"/>
      <c r="E70" s="1"/>
      <c r="F70" s="1"/>
      <c r="G70" s="1"/>
      <c r="H70" s="1"/>
      <c r="I70" s="1"/>
      <c r="J70" s="1"/>
      <c r="K70" s="1"/>
      <c r="L70" s="1"/>
      <c r="M70" s="1"/>
      <c r="N70" s="1"/>
      <c r="O70" s="1"/>
      <c r="P70" s="1"/>
      <c r="Q70" s="1"/>
    </row>
    <row r="71" spans="2:23">
      <c r="B71" s="1"/>
      <c r="C71" s="1"/>
      <c r="D71" s="1"/>
      <c r="E71" s="1"/>
      <c r="F71" s="1"/>
      <c r="G71" s="1"/>
      <c r="H71" s="1"/>
      <c r="I71" s="1"/>
      <c r="J71" s="1"/>
      <c r="K71" s="1"/>
      <c r="L71" s="1"/>
      <c r="M71" s="1"/>
      <c r="N71" s="1"/>
      <c r="O71" s="1"/>
      <c r="P71" s="1"/>
      <c r="Q71" s="1"/>
    </row>
    <row r="72" spans="2:23">
      <c r="B72" s="1"/>
      <c r="C72" s="1"/>
      <c r="D72" s="1"/>
      <c r="E72" s="1"/>
      <c r="F72" s="1"/>
      <c r="G72" s="1"/>
      <c r="H72" s="1"/>
      <c r="I72" s="1"/>
      <c r="J72" s="1"/>
      <c r="K72" s="1"/>
      <c r="L72" s="1"/>
      <c r="M72" s="1"/>
      <c r="N72" s="1"/>
      <c r="O72" s="1"/>
      <c r="P72" s="1"/>
      <c r="Q72" s="1"/>
    </row>
    <row r="73" spans="2:23">
      <c r="B73" s="1" t="s">
        <v>75</v>
      </c>
      <c r="C73" s="1"/>
      <c r="D73" s="1"/>
      <c r="E73" s="1"/>
      <c r="F73" s="1"/>
      <c r="G73" s="1"/>
      <c r="H73" s="1"/>
      <c r="I73" s="1"/>
      <c r="J73" s="1"/>
      <c r="K73" s="1"/>
      <c r="L73" s="1"/>
      <c r="M73" s="1"/>
      <c r="N73" s="1"/>
      <c r="O73" s="1"/>
      <c r="P73" s="1"/>
      <c r="Q73" s="1"/>
    </row>
    <row r="74" spans="2:23">
      <c r="B74" s="1" t="s">
        <v>76</v>
      </c>
      <c r="C74" s="1"/>
      <c r="D74" s="1"/>
      <c r="E74" s="1"/>
      <c r="F74" s="1"/>
      <c r="G74" s="1"/>
      <c r="H74" s="1"/>
      <c r="I74" s="1"/>
      <c r="J74" s="1"/>
      <c r="K74" s="1"/>
      <c r="L74" s="1"/>
      <c r="M74" s="1"/>
      <c r="N74" s="1"/>
      <c r="O74" s="1"/>
      <c r="P74" s="1"/>
      <c r="Q74" s="1"/>
    </row>
    <row r="75" spans="2:23">
      <c r="B75" s="1" t="s">
        <v>84</v>
      </c>
      <c r="C75" s="1"/>
      <c r="D75" s="1"/>
      <c r="E75" s="1"/>
      <c r="F75" s="1"/>
      <c r="G75" s="1"/>
      <c r="H75" s="1"/>
      <c r="I75" s="1"/>
      <c r="J75" s="1"/>
      <c r="K75" s="1"/>
      <c r="L75" s="1"/>
      <c r="M75" s="1"/>
      <c r="N75" s="1"/>
      <c r="O75" s="1"/>
      <c r="P75" s="1"/>
      <c r="Q75" s="1"/>
      <c r="R75" s="1"/>
      <c r="S75" s="1"/>
      <c r="T75" s="1"/>
      <c r="U75" s="1"/>
      <c r="V75" s="1"/>
      <c r="W75" s="1"/>
    </row>
    <row r="76" spans="2:23">
      <c r="B76" s="1" t="s">
        <v>85</v>
      </c>
      <c r="C76" s="1"/>
      <c r="D76" s="1"/>
      <c r="E76" s="1"/>
      <c r="F76" s="1"/>
      <c r="G76" s="1"/>
      <c r="H76" s="1"/>
      <c r="I76" s="1"/>
      <c r="J76" s="1"/>
      <c r="K76" s="1"/>
      <c r="L76" s="1"/>
      <c r="M76" s="1"/>
      <c r="N76" s="1"/>
      <c r="O76" s="1"/>
      <c r="P76" s="1"/>
      <c r="Q76" s="1"/>
      <c r="R76" s="1"/>
      <c r="S76" s="1"/>
      <c r="T76" s="1"/>
      <c r="U76" s="1"/>
      <c r="V76" s="1"/>
      <c r="W76" s="1"/>
    </row>
    <row r="77" spans="2:23">
      <c r="B77" s="56" t="s">
        <v>86</v>
      </c>
      <c r="C77" s="1"/>
      <c r="D77" s="1"/>
      <c r="E77" s="1"/>
      <c r="F77" s="1"/>
      <c r="G77" s="1"/>
      <c r="H77" s="1"/>
      <c r="I77" s="1"/>
      <c r="J77" s="1"/>
      <c r="K77" s="1"/>
      <c r="L77" s="1"/>
      <c r="M77" s="1"/>
      <c r="N77" s="1"/>
      <c r="O77" s="1"/>
      <c r="P77" s="1"/>
      <c r="Q77" s="1"/>
      <c r="R77" s="1"/>
      <c r="S77" s="1"/>
      <c r="T77" s="1"/>
      <c r="U77" s="1"/>
      <c r="V77" s="1"/>
      <c r="W77" s="1"/>
    </row>
    <row r="78" spans="2:23">
      <c r="B78" s="1" t="s">
        <v>87</v>
      </c>
      <c r="C78" s="1"/>
      <c r="D78" s="1"/>
      <c r="E78" s="1"/>
      <c r="F78" s="1"/>
      <c r="G78" s="1"/>
      <c r="H78" s="1"/>
      <c r="I78" s="1"/>
      <c r="J78" s="1"/>
      <c r="K78" s="1"/>
      <c r="L78" s="1"/>
      <c r="M78" s="1"/>
      <c r="N78" s="1"/>
      <c r="O78" s="1"/>
      <c r="P78" s="1"/>
      <c r="Q78" s="1"/>
      <c r="R78" s="1"/>
      <c r="S78" s="1"/>
      <c r="T78" s="1"/>
      <c r="U78" s="1"/>
      <c r="V78" s="1"/>
      <c r="W78" s="1"/>
    </row>
    <row r="79" spans="2:23">
      <c r="B79" s="1" t="s">
        <v>88</v>
      </c>
      <c r="C79" s="1"/>
      <c r="D79" s="1"/>
      <c r="E79" s="1"/>
      <c r="F79" s="1"/>
      <c r="G79" s="1"/>
      <c r="H79" s="1"/>
      <c r="I79" s="1"/>
      <c r="J79" s="1"/>
      <c r="K79" s="1"/>
      <c r="L79" s="1"/>
      <c r="M79" s="1"/>
      <c r="N79" s="1"/>
      <c r="O79" s="1"/>
      <c r="P79" s="1"/>
      <c r="Q79" s="1"/>
      <c r="R79" s="1"/>
      <c r="S79" s="1"/>
      <c r="T79" s="1"/>
      <c r="U79" s="1"/>
      <c r="V79" s="1"/>
      <c r="W79" s="1"/>
    </row>
    <row r="80" spans="2:23">
      <c r="B80" s="56" t="s">
        <v>205</v>
      </c>
      <c r="C80" s="1"/>
      <c r="D80" s="1"/>
      <c r="E80" s="1"/>
      <c r="F80" s="1"/>
      <c r="G80" s="1"/>
      <c r="H80" s="1"/>
      <c r="I80" s="1"/>
      <c r="J80" s="1"/>
      <c r="K80" s="1"/>
      <c r="L80" s="1"/>
      <c r="M80" s="1"/>
      <c r="N80" s="1"/>
      <c r="O80" s="1"/>
      <c r="P80" s="1"/>
      <c r="Q80" s="1"/>
      <c r="R80" s="1"/>
      <c r="S80" s="1"/>
      <c r="T80" s="1"/>
      <c r="U80" s="1"/>
      <c r="V80" s="1"/>
      <c r="W80" s="1"/>
    </row>
    <row r="81" spans="2:23">
      <c r="B81" s="56" t="s">
        <v>206</v>
      </c>
      <c r="C81" s="1"/>
      <c r="D81" s="1"/>
      <c r="E81" s="1"/>
      <c r="F81" s="1"/>
      <c r="G81" s="1"/>
      <c r="H81" s="1"/>
      <c r="I81" s="1"/>
      <c r="J81" s="1"/>
      <c r="K81" s="1"/>
      <c r="L81" s="1"/>
      <c r="M81" s="1"/>
      <c r="N81" s="1"/>
      <c r="O81" s="1"/>
      <c r="P81" s="1"/>
      <c r="Q81" s="1"/>
      <c r="R81" s="1"/>
      <c r="S81" s="1"/>
      <c r="T81" s="1"/>
      <c r="U81" s="1"/>
      <c r="V81" s="1"/>
      <c r="W81" s="1"/>
    </row>
    <row r="82" spans="2:23">
      <c r="B82" s="56" t="s">
        <v>207</v>
      </c>
      <c r="C82" s="1"/>
      <c r="D82" s="1"/>
      <c r="E82" s="1"/>
      <c r="F82" s="1"/>
      <c r="G82" s="1"/>
      <c r="H82" s="1"/>
      <c r="I82" s="1"/>
      <c r="J82" s="1"/>
      <c r="K82" s="1"/>
      <c r="L82" s="1"/>
      <c r="M82" s="1"/>
      <c r="N82" s="1"/>
      <c r="O82" s="1"/>
      <c r="P82" s="1"/>
      <c r="Q82" s="1"/>
      <c r="R82" s="1"/>
      <c r="S82" s="1"/>
      <c r="T82" s="1"/>
      <c r="U82" s="1"/>
      <c r="V82" s="1"/>
      <c r="W82" s="1"/>
    </row>
    <row r="83" spans="2:23">
      <c r="B83" s="56" t="s">
        <v>196</v>
      </c>
      <c r="C83" s="1"/>
      <c r="D83" s="1"/>
      <c r="E83" s="1"/>
      <c r="F83" s="1"/>
      <c r="G83" s="1"/>
      <c r="H83" s="1"/>
      <c r="I83" s="1"/>
      <c r="J83" s="1"/>
      <c r="K83" s="1"/>
      <c r="L83" s="1"/>
      <c r="M83" s="1"/>
      <c r="N83" s="1"/>
      <c r="O83" s="1"/>
      <c r="P83" s="1"/>
      <c r="Q83" s="1"/>
      <c r="R83" s="1"/>
      <c r="S83" s="1"/>
      <c r="T83" s="1"/>
      <c r="U83" s="1"/>
      <c r="V83" s="1"/>
      <c r="W83" s="1"/>
    </row>
    <row r="84" spans="2:23">
      <c r="B84" s="56" t="s">
        <v>208</v>
      </c>
      <c r="C84" s="1"/>
      <c r="D84" s="1"/>
      <c r="E84" s="1"/>
      <c r="F84" s="1"/>
      <c r="G84" s="1"/>
      <c r="H84" s="1"/>
      <c r="I84" s="1"/>
      <c r="J84" s="1"/>
      <c r="K84" s="1"/>
      <c r="L84" s="1"/>
      <c r="M84" s="1"/>
      <c r="N84" s="1"/>
      <c r="O84" s="1"/>
      <c r="P84" s="1"/>
      <c r="Q84" s="1"/>
      <c r="R84" s="1"/>
      <c r="S84" s="1"/>
      <c r="T84" s="1"/>
      <c r="U84" s="1"/>
      <c r="V84" s="1"/>
      <c r="W84" s="1"/>
    </row>
    <row r="85" spans="2:23">
      <c r="B85" s="56" t="s">
        <v>78</v>
      </c>
      <c r="C85" s="1"/>
      <c r="D85" s="1"/>
      <c r="E85" s="1"/>
      <c r="F85" s="1"/>
      <c r="G85" s="1"/>
      <c r="H85" s="1"/>
      <c r="I85" s="1"/>
      <c r="J85" s="1"/>
      <c r="K85" s="1"/>
      <c r="L85" s="1"/>
      <c r="M85" s="1"/>
      <c r="N85" s="1"/>
      <c r="O85" s="1"/>
      <c r="P85" s="1"/>
      <c r="Q85" s="1"/>
      <c r="R85" s="1"/>
      <c r="S85" s="1"/>
      <c r="T85" s="1"/>
      <c r="U85" s="1"/>
      <c r="V85" s="1"/>
      <c r="W85" s="1"/>
    </row>
  </sheetData>
  <mergeCells count="1">
    <mergeCell ref="D3:G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8"/>
  <sheetViews>
    <sheetView tabSelected="1" workbookViewId="0">
      <pane xSplit="3" ySplit="3" topLeftCell="P4" activePane="bottomRight" state="frozen"/>
      <selection pane="topRight" activeCell="D1" sqref="D1"/>
      <selection pane="bottomLeft" activeCell="A4" sqref="A4"/>
      <selection pane="bottomRight" activeCell="B1" sqref="B1"/>
    </sheetView>
  </sheetViews>
  <sheetFormatPr defaultRowHeight="15"/>
  <cols>
    <col min="1" max="1" width="11" bestFit="1" customWidth="1"/>
    <col min="2" max="2" width="15.85546875" customWidth="1"/>
    <col min="3" max="3" width="41" customWidth="1"/>
    <col min="4" max="4" width="11.5703125" customWidth="1"/>
    <col min="6" max="6" width="10.42578125" bestFit="1" customWidth="1"/>
    <col min="10" max="10" width="11.42578125" bestFit="1" customWidth="1"/>
    <col min="14" max="14" width="13.140625" bestFit="1" customWidth="1"/>
    <col min="16" max="16" width="11.42578125" bestFit="1" customWidth="1"/>
  </cols>
  <sheetData>
    <row r="1" spans="1:16">
      <c r="A1" s="18"/>
      <c r="B1" s="19" t="s">
        <v>702</v>
      </c>
      <c r="C1" s="18"/>
      <c r="D1" s="18"/>
      <c r="H1" s="398" t="s">
        <v>694</v>
      </c>
      <c r="I1" s="398"/>
      <c r="J1" s="398"/>
      <c r="K1" s="398"/>
      <c r="L1" s="398"/>
      <c r="M1" s="398"/>
      <c r="N1" s="398"/>
      <c r="O1" s="398"/>
      <c r="P1" s="398"/>
    </row>
    <row r="2" spans="1:16">
      <c r="D2" s="400" t="s">
        <v>191</v>
      </c>
      <c r="E2" s="400"/>
      <c r="F2" s="400"/>
      <c r="G2" s="400"/>
      <c r="H2" s="399"/>
      <c r="I2" s="399"/>
      <c r="J2" s="399"/>
      <c r="K2" s="399"/>
      <c r="L2" s="399"/>
      <c r="M2" s="399"/>
      <c r="N2" s="399"/>
      <c r="O2" s="399"/>
      <c r="P2" s="399"/>
    </row>
    <row r="3" spans="1:16" s="3" customFormat="1">
      <c r="A3" s="54" t="s">
        <v>57</v>
      </c>
      <c r="B3" s="15" t="s">
        <v>58</v>
      </c>
      <c r="C3" s="227" t="s">
        <v>181</v>
      </c>
      <c r="D3" s="228" t="s">
        <v>643</v>
      </c>
      <c r="E3" s="15">
        <v>2004</v>
      </c>
      <c r="F3" s="15">
        <v>2005</v>
      </c>
      <c r="G3" s="15">
        <v>2006</v>
      </c>
      <c r="H3" s="15">
        <v>2007</v>
      </c>
      <c r="I3" s="15">
        <v>2008</v>
      </c>
      <c r="J3" s="15">
        <v>2009</v>
      </c>
      <c r="K3" s="15">
        <v>2010</v>
      </c>
      <c r="L3" s="15">
        <v>2011</v>
      </c>
      <c r="M3" s="15">
        <v>2012</v>
      </c>
      <c r="N3" s="15">
        <v>2013</v>
      </c>
      <c r="O3" s="15">
        <v>2014</v>
      </c>
      <c r="P3" s="15">
        <v>2015</v>
      </c>
    </row>
    <row r="4" spans="1:16" ht="120">
      <c r="B4" s="309" t="s">
        <v>692</v>
      </c>
      <c r="C4" s="222">
        <v>118701649</v>
      </c>
      <c r="D4" s="1"/>
      <c r="E4" s="1"/>
      <c r="F4" s="1"/>
      <c r="G4" s="1"/>
      <c r="H4" s="1"/>
      <c r="I4" s="1"/>
      <c r="J4" s="1"/>
      <c r="K4" s="1"/>
      <c r="L4" s="1"/>
      <c r="M4" s="1"/>
      <c r="N4" s="1"/>
      <c r="O4" s="1"/>
      <c r="P4" s="1"/>
    </row>
    <row r="5" spans="1:16">
      <c r="B5" s="401" t="s">
        <v>62</v>
      </c>
      <c r="C5" s="55" t="s">
        <v>72</v>
      </c>
      <c r="D5" s="1"/>
      <c r="E5" s="1"/>
      <c r="F5" s="1"/>
      <c r="G5" s="1"/>
      <c r="H5" s="1"/>
      <c r="I5" s="1"/>
      <c r="J5" s="1"/>
      <c r="K5" s="1"/>
      <c r="L5" s="1"/>
      <c r="M5" s="1"/>
      <c r="N5" s="1"/>
      <c r="O5" s="1"/>
      <c r="P5" s="1"/>
    </row>
    <row r="6" spans="1:16" ht="15.75">
      <c r="B6" s="402"/>
      <c r="C6" s="53" t="s">
        <v>693</v>
      </c>
      <c r="D6" s="229">
        <v>1</v>
      </c>
      <c r="E6" s="20"/>
      <c r="F6" s="21"/>
      <c r="G6" s="7"/>
      <c r="H6" s="7"/>
      <c r="I6" s="7"/>
      <c r="J6" s="7"/>
      <c r="K6" s="175">
        <v>0</v>
      </c>
      <c r="L6" s="175"/>
      <c r="M6" s="175"/>
      <c r="N6" s="175"/>
      <c r="O6" s="175"/>
      <c r="P6" s="175"/>
    </row>
    <row r="7" spans="1:16" ht="15.75">
      <c r="B7" s="402"/>
      <c r="C7" s="231" t="s">
        <v>168</v>
      </c>
      <c r="D7" s="1">
        <v>4</v>
      </c>
      <c r="E7" s="1"/>
      <c r="F7" s="1"/>
      <c r="G7" s="1"/>
      <c r="H7" s="1"/>
      <c r="I7" s="1"/>
      <c r="J7" s="1"/>
      <c r="K7" s="1"/>
      <c r="L7" s="1"/>
      <c r="M7" s="1"/>
      <c r="N7" s="1"/>
      <c r="O7" s="1"/>
      <c r="P7" s="66">
        <v>145000</v>
      </c>
    </row>
    <row r="8" spans="1:16" ht="15.75">
      <c r="B8" s="403"/>
      <c r="C8" s="53" t="s">
        <v>173</v>
      </c>
      <c r="D8" s="1">
        <v>1</v>
      </c>
      <c r="E8" s="1"/>
      <c r="F8" s="1"/>
      <c r="G8" s="1"/>
      <c r="H8" s="1"/>
      <c r="I8" s="1"/>
      <c r="J8" s="1"/>
      <c r="K8" s="1"/>
      <c r="L8" s="1"/>
      <c r="M8" s="145">
        <v>0</v>
      </c>
      <c r="N8" s="145"/>
      <c r="O8" s="145"/>
      <c r="P8" s="145"/>
    </row>
    <row r="9" spans="1:16" ht="15.75">
      <c r="B9" s="1"/>
      <c r="C9" s="53" t="s">
        <v>174</v>
      </c>
      <c r="D9" s="1">
        <v>1</v>
      </c>
      <c r="E9" s="1"/>
      <c r="F9" s="1"/>
      <c r="G9" s="1"/>
      <c r="H9" s="1"/>
      <c r="I9" s="1"/>
      <c r="J9" s="1"/>
      <c r="K9" s="145">
        <v>0</v>
      </c>
      <c r="L9" s="145"/>
      <c r="M9" s="145"/>
      <c r="N9" s="145"/>
      <c r="O9" s="145"/>
      <c r="P9" s="145"/>
    </row>
    <row r="10" spans="1:16" ht="15.75">
      <c r="B10" s="1"/>
      <c r="C10" s="53" t="s">
        <v>175</v>
      </c>
      <c r="D10" s="1">
        <v>1</v>
      </c>
      <c r="E10" s="1"/>
      <c r="F10" s="1"/>
      <c r="G10" s="1"/>
      <c r="H10" s="1"/>
      <c r="I10" s="1"/>
      <c r="J10" s="1"/>
      <c r="K10" s="1"/>
      <c r="L10" s="1"/>
      <c r="M10" s="1"/>
      <c r="N10" s="145"/>
      <c r="O10" s="145"/>
      <c r="P10" s="145"/>
    </row>
    <row r="11" spans="1:16" ht="15.75">
      <c r="B11" s="1"/>
      <c r="C11" s="230" t="s">
        <v>176</v>
      </c>
      <c r="D11" s="1"/>
      <c r="E11" s="1"/>
      <c r="F11" s="1"/>
      <c r="G11" s="1"/>
      <c r="H11" s="1"/>
      <c r="I11" s="1"/>
      <c r="J11" s="1"/>
      <c r="K11" s="1"/>
      <c r="L11" s="1"/>
      <c r="M11" s="1"/>
      <c r="N11" s="1"/>
      <c r="O11" s="1"/>
      <c r="P11" s="1"/>
    </row>
    <row r="12" spans="1:16" ht="15.75">
      <c r="B12" s="1"/>
      <c r="C12" s="53" t="s">
        <v>177</v>
      </c>
      <c r="D12" s="1">
        <v>1</v>
      </c>
      <c r="E12" s="1"/>
      <c r="F12" s="1"/>
      <c r="G12" s="1"/>
      <c r="H12" s="1"/>
      <c r="I12" s="1"/>
      <c r="J12" s="1"/>
      <c r="K12" s="1"/>
      <c r="L12" s="1"/>
      <c r="M12" s="145">
        <v>0</v>
      </c>
      <c r="N12" s="145"/>
      <c r="O12" s="145"/>
      <c r="P12" s="145"/>
    </row>
    <row r="13" spans="1:16" ht="15.75">
      <c r="B13" s="1"/>
      <c r="C13" s="53" t="s">
        <v>178</v>
      </c>
      <c r="D13" s="1">
        <v>1</v>
      </c>
      <c r="E13" s="1"/>
      <c r="F13" s="1"/>
      <c r="G13" s="1"/>
      <c r="H13" s="1"/>
      <c r="I13" s="1"/>
      <c r="J13" s="1"/>
      <c r="K13" s="1"/>
      <c r="L13" s="1"/>
      <c r="M13" s="1"/>
      <c r="N13" s="145">
        <v>0</v>
      </c>
      <c r="O13" s="145"/>
      <c r="P13" s="145"/>
    </row>
    <row r="14" spans="1:16" ht="15.75">
      <c r="B14" s="1"/>
      <c r="C14" s="53" t="s">
        <v>655</v>
      </c>
      <c r="D14" s="1">
        <v>1</v>
      </c>
      <c r="E14" s="1"/>
      <c r="F14" s="1"/>
      <c r="G14" s="1"/>
      <c r="H14" s="1"/>
      <c r="I14" s="1"/>
      <c r="J14" s="1"/>
      <c r="K14" s="1"/>
      <c r="L14" s="145">
        <v>0</v>
      </c>
      <c r="M14" s="145"/>
      <c r="N14" s="145"/>
      <c r="O14" s="145"/>
      <c r="P14" s="145"/>
    </row>
    <row r="15" spans="1:16" ht="15.75">
      <c r="B15" s="1"/>
      <c r="C15" s="230"/>
      <c r="D15" s="1"/>
      <c r="E15" s="1"/>
      <c r="F15" s="1"/>
      <c r="G15" s="1"/>
      <c r="H15" s="1"/>
      <c r="I15" s="1"/>
      <c r="J15" s="1"/>
      <c r="K15" s="1"/>
      <c r="L15" s="145"/>
      <c r="M15" s="145"/>
      <c r="N15" s="145"/>
      <c r="O15" s="145"/>
      <c r="P15" s="145"/>
    </row>
    <row r="16" spans="1:16" ht="15.75">
      <c r="B16" s="1"/>
      <c r="C16" s="53" t="s">
        <v>659</v>
      </c>
      <c r="D16" s="1">
        <v>2</v>
      </c>
      <c r="E16" s="1"/>
      <c r="F16" s="1"/>
      <c r="G16" s="1"/>
      <c r="H16" s="1"/>
      <c r="I16" s="1"/>
      <c r="J16" s="1"/>
      <c r="L16" s="1"/>
      <c r="M16" s="1"/>
      <c r="N16" s="66">
        <v>2784000</v>
      </c>
      <c r="O16" s="1"/>
      <c r="P16" s="1"/>
    </row>
    <row r="17" spans="2:16" ht="15.75">
      <c r="B17" s="1"/>
      <c r="C17" s="53" t="s">
        <v>660</v>
      </c>
      <c r="D17" s="1">
        <v>1</v>
      </c>
      <c r="E17" s="1"/>
      <c r="F17" s="1"/>
      <c r="G17" s="1"/>
      <c r="H17" s="1"/>
      <c r="I17" s="1"/>
      <c r="J17" s="1"/>
      <c r="K17" s="1"/>
      <c r="L17" s="1"/>
      <c r="M17" s="1"/>
      <c r="N17" s="1"/>
      <c r="O17" s="1"/>
      <c r="P17" s="145">
        <v>0</v>
      </c>
    </row>
    <row r="18" spans="2:16">
      <c r="B18" s="55"/>
      <c r="C18" s="55" t="s">
        <v>73</v>
      </c>
      <c r="D18" s="1"/>
      <c r="E18" s="1"/>
      <c r="F18" s="1"/>
      <c r="G18" s="1"/>
      <c r="H18" s="1"/>
      <c r="I18" s="1"/>
      <c r="J18" s="1"/>
      <c r="K18" s="1"/>
      <c r="L18" s="1"/>
      <c r="M18" s="1"/>
      <c r="N18" s="1"/>
      <c r="O18" s="1"/>
      <c r="P18" s="1"/>
    </row>
    <row r="19" spans="2:16">
      <c r="B19" s="55"/>
      <c r="C19" s="55" t="s">
        <v>156</v>
      </c>
      <c r="D19" s="1"/>
      <c r="E19" s="1"/>
      <c r="F19" s="1"/>
      <c r="G19" s="1"/>
      <c r="H19" s="1"/>
      <c r="I19" s="1"/>
      <c r="J19" s="1"/>
      <c r="K19" s="1"/>
      <c r="L19" s="1"/>
      <c r="M19" s="1"/>
      <c r="N19" s="1"/>
      <c r="O19" s="1"/>
      <c r="P19" s="1"/>
    </row>
    <row r="20" spans="2:16">
      <c r="B20" s="55"/>
      <c r="C20" s="55" t="s">
        <v>74</v>
      </c>
      <c r="D20" s="1"/>
      <c r="E20" s="1"/>
      <c r="F20" s="1"/>
      <c r="G20" s="1"/>
      <c r="H20" s="1"/>
      <c r="I20" s="1"/>
      <c r="J20" s="1"/>
      <c r="K20" s="1"/>
      <c r="L20" s="1"/>
      <c r="M20" s="1"/>
      <c r="N20" s="1"/>
      <c r="O20" s="1"/>
      <c r="P20" s="1"/>
    </row>
    <row r="21" spans="2:16">
      <c r="B21" s="55"/>
      <c r="C21" s="57" t="s">
        <v>695</v>
      </c>
      <c r="D21" s="1"/>
      <c r="E21" s="1"/>
      <c r="F21" s="1"/>
      <c r="G21" s="1"/>
      <c r="H21" s="1"/>
      <c r="I21" s="1"/>
      <c r="J21" s="1"/>
      <c r="K21" s="1"/>
      <c r="L21" s="1"/>
      <c r="M21" s="1"/>
      <c r="N21" s="1"/>
      <c r="O21" s="1"/>
      <c r="P21" s="1"/>
    </row>
    <row r="22" spans="2:16">
      <c r="B22" s="55"/>
      <c r="C22" s="55" t="s">
        <v>644</v>
      </c>
      <c r="D22" s="1">
        <v>7</v>
      </c>
      <c r="E22" s="1"/>
      <c r="F22" s="1"/>
      <c r="G22" s="1"/>
      <c r="H22" s="1"/>
      <c r="I22" s="1"/>
      <c r="J22" s="145">
        <v>16000</v>
      </c>
      <c r="K22" s="1"/>
      <c r="L22" s="1"/>
      <c r="M22" s="1"/>
      <c r="N22" s="1"/>
      <c r="O22" s="1"/>
      <c r="P22" s="1"/>
    </row>
    <row r="23" spans="2:16">
      <c r="B23" s="55"/>
      <c r="C23" s="55" t="s">
        <v>645</v>
      </c>
      <c r="D23" s="1">
        <v>7</v>
      </c>
      <c r="E23" s="1"/>
      <c r="F23" s="1"/>
      <c r="G23" s="1"/>
      <c r="H23" s="1"/>
      <c r="I23" s="1"/>
      <c r="J23" s="145">
        <v>13000</v>
      </c>
      <c r="K23" s="1"/>
      <c r="L23" s="1"/>
      <c r="M23" s="1"/>
      <c r="N23" s="1"/>
      <c r="O23" s="1"/>
      <c r="P23" s="1"/>
    </row>
    <row r="24" spans="2:16">
      <c r="B24" s="55"/>
      <c r="C24" s="55" t="s">
        <v>646</v>
      </c>
      <c r="D24" s="1">
        <v>7</v>
      </c>
      <c r="E24" s="1"/>
      <c r="F24" s="1"/>
      <c r="G24" s="1"/>
      <c r="H24" s="1"/>
      <c r="I24" s="1"/>
      <c r="J24" s="145">
        <v>42000</v>
      </c>
      <c r="K24" s="1"/>
      <c r="L24" s="1"/>
      <c r="M24" s="1"/>
      <c r="N24" s="1"/>
      <c r="O24" s="1"/>
      <c r="P24" s="1"/>
    </row>
    <row r="25" spans="2:16">
      <c r="B25" s="55"/>
      <c r="C25" s="55" t="s">
        <v>647</v>
      </c>
      <c r="D25" s="1">
        <v>12</v>
      </c>
      <c r="E25" s="1"/>
      <c r="F25" s="1"/>
      <c r="G25" s="1"/>
      <c r="H25" s="1"/>
      <c r="I25" s="1"/>
      <c r="J25" s="145">
        <v>23000</v>
      </c>
      <c r="K25" s="1"/>
      <c r="L25" s="1"/>
      <c r="M25" s="1"/>
      <c r="N25" s="1"/>
      <c r="O25" s="1"/>
      <c r="P25" s="1"/>
    </row>
    <row r="26" spans="2:16">
      <c r="B26" s="55"/>
      <c r="C26" s="55" t="s">
        <v>648</v>
      </c>
      <c r="D26" s="1">
        <v>5</v>
      </c>
      <c r="E26" s="1"/>
      <c r="F26" s="66">
        <v>50000</v>
      </c>
      <c r="G26" s="1"/>
      <c r="H26" s="1"/>
      <c r="I26" s="1"/>
      <c r="J26" s="145"/>
      <c r="K26" s="1"/>
      <c r="L26" s="1"/>
      <c r="M26" s="1"/>
      <c r="N26" s="1"/>
      <c r="O26" s="1"/>
      <c r="P26" s="1"/>
    </row>
    <row r="27" spans="2:16">
      <c r="B27" s="55"/>
      <c r="C27" s="55" t="s">
        <v>649</v>
      </c>
      <c r="D27" s="1">
        <v>1</v>
      </c>
      <c r="E27" s="1"/>
      <c r="F27" s="1"/>
      <c r="G27" s="1"/>
      <c r="H27" s="1"/>
      <c r="I27" s="1"/>
      <c r="J27" s="145">
        <v>660</v>
      </c>
      <c r="K27" s="1"/>
      <c r="L27" s="1"/>
      <c r="M27" s="1"/>
      <c r="N27" s="1"/>
      <c r="O27" s="1"/>
      <c r="P27" s="1"/>
    </row>
    <row r="28" spans="2:16">
      <c r="B28" s="55"/>
      <c r="C28" s="55" t="s">
        <v>650</v>
      </c>
      <c r="D28" s="1">
        <v>3</v>
      </c>
      <c r="E28" s="1"/>
      <c r="F28" s="1"/>
      <c r="G28" s="1"/>
      <c r="H28" s="1"/>
      <c r="I28" s="1"/>
      <c r="J28" s="145">
        <v>20000</v>
      </c>
      <c r="K28" s="1"/>
      <c r="L28" s="1"/>
      <c r="M28" s="1"/>
      <c r="N28" s="1"/>
      <c r="O28" s="1"/>
      <c r="P28" s="1"/>
    </row>
    <row r="29" spans="2:16">
      <c r="B29" s="55"/>
      <c r="C29" s="55" t="s">
        <v>651</v>
      </c>
      <c r="D29" s="1">
        <v>5</v>
      </c>
      <c r="E29" s="1"/>
      <c r="F29" s="1"/>
      <c r="G29" s="1"/>
      <c r="H29" s="1"/>
      <c r="I29" s="1"/>
      <c r="J29" s="145">
        <v>23000</v>
      </c>
      <c r="K29" s="1"/>
      <c r="L29" s="1"/>
      <c r="M29" s="1"/>
      <c r="N29" s="1"/>
      <c r="O29" s="1"/>
      <c r="P29" s="1"/>
    </row>
    <row r="30" spans="2:16">
      <c r="B30" s="55"/>
      <c r="C30" s="55" t="s">
        <v>652</v>
      </c>
      <c r="D30" s="1">
        <v>2</v>
      </c>
      <c r="E30" s="1"/>
      <c r="F30" s="1"/>
      <c r="G30" s="1"/>
      <c r="H30" s="1"/>
      <c r="I30" s="1"/>
      <c r="J30" s="145">
        <v>22000</v>
      </c>
      <c r="K30" s="1"/>
      <c r="L30" s="1"/>
      <c r="M30" s="1"/>
      <c r="N30" s="1"/>
      <c r="O30" s="1"/>
      <c r="P30" s="1"/>
    </row>
    <row r="31" spans="2:16">
      <c r="B31" s="1" t="s">
        <v>61</v>
      </c>
      <c r="C31" s="1"/>
      <c r="D31" s="1"/>
      <c r="E31" s="1"/>
      <c r="F31" s="1"/>
      <c r="G31" s="1"/>
      <c r="H31" s="1"/>
      <c r="I31" s="1"/>
      <c r="J31" s="1"/>
      <c r="K31" s="1"/>
      <c r="L31" s="1"/>
      <c r="M31" s="1"/>
      <c r="N31" s="1"/>
      <c r="O31" s="1"/>
      <c r="P31" s="1"/>
    </row>
    <row r="32" spans="2:16" s="3" customFormat="1">
      <c r="B32" s="404" t="s">
        <v>658</v>
      </c>
      <c r="C32" s="405"/>
      <c r="D32" s="6"/>
      <c r="E32" s="72">
        <f>SUM(E4:E31)</f>
        <v>0</v>
      </c>
      <c r="F32" s="72">
        <f t="shared" ref="F32:P32" si="0">SUM(F4:F31)</f>
        <v>50000</v>
      </c>
      <c r="G32" s="72">
        <f t="shared" si="0"/>
        <v>0</v>
      </c>
      <c r="H32" s="72">
        <f t="shared" si="0"/>
        <v>0</v>
      </c>
      <c r="I32" s="72">
        <f t="shared" si="0"/>
        <v>0</v>
      </c>
      <c r="J32" s="72">
        <f t="shared" si="0"/>
        <v>159660</v>
      </c>
      <c r="K32" s="72">
        <f t="shared" si="0"/>
        <v>0</v>
      </c>
      <c r="L32" s="72">
        <f t="shared" si="0"/>
        <v>0</v>
      </c>
      <c r="M32" s="72">
        <f t="shared" si="0"/>
        <v>0</v>
      </c>
      <c r="N32" s="72">
        <f t="shared" si="0"/>
        <v>2784000</v>
      </c>
      <c r="O32" s="72">
        <f t="shared" si="0"/>
        <v>0</v>
      </c>
      <c r="P32" s="72">
        <f t="shared" si="0"/>
        <v>145000</v>
      </c>
    </row>
    <row r="33" spans="1:16" s="3" customFormat="1">
      <c r="A33" s="54" t="s">
        <v>57</v>
      </c>
      <c r="B33" s="15" t="s">
        <v>58</v>
      </c>
      <c r="C33" s="400" t="s">
        <v>653</v>
      </c>
      <c r="D33" s="400"/>
      <c r="E33" s="15">
        <v>2004</v>
      </c>
      <c r="F33" s="15">
        <v>2005</v>
      </c>
      <c r="G33" s="15">
        <v>2006</v>
      </c>
      <c r="H33" s="15">
        <v>2007</v>
      </c>
      <c r="I33" s="15">
        <v>2008</v>
      </c>
      <c r="J33" s="15">
        <v>2009</v>
      </c>
      <c r="K33" s="15">
        <v>2010</v>
      </c>
      <c r="L33" s="15">
        <v>2011</v>
      </c>
      <c r="M33" s="15">
        <v>2012</v>
      </c>
      <c r="N33" s="15">
        <v>2013</v>
      </c>
      <c r="O33" s="15">
        <v>2014</v>
      </c>
      <c r="P33" s="15">
        <v>2015</v>
      </c>
    </row>
    <row r="34" spans="1:16">
      <c r="B34" s="1" t="s">
        <v>30</v>
      </c>
      <c r="C34" s="1"/>
      <c r="D34" s="1"/>
      <c r="E34" s="1"/>
      <c r="F34" s="1"/>
      <c r="G34" s="1"/>
      <c r="H34" s="1"/>
      <c r="I34" s="1"/>
      <c r="J34" s="1"/>
      <c r="K34" s="1"/>
      <c r="L34" s="1"/>
      <c r="M34" s="1"/>
      <c r="N34" s="1"/>
      <c r="O34" s="1"/>
      <c r="P34" s="1"/>
    </row>
    <row r="35" spans="1:16">
      <c r="B35" s="55" t="s">
        <v>62</v>
      </c>
      <c r="C35" s="57" t="s">
        <v>72</v>
      </c>
      <c r="D35" s="1"/>
      <c r="E35" s="1"/>
      <c r="F35" s="1"/>
      <c r="G35" s="1"/>
      <c r="H35" s="1"/>
      <c r="I35" s="1"/>
      <c r="J35" s="1"/>
      <c r="K35" s="1"/>
      <c r="L35" s="1"/>
      <c r="M35" s="1"/>
      <c r="N35" s="1"/>
      <c r="O35" s="1"/>
      <c r="P35" s="1"/>
    </row>
    <row r="36" spans="1:16" ht="15.75">
      <c r="B36" s="1"/>
      <c r="C36" s="53" t="s">
        <v>138</v>
      </c>
      <c r="D36" s="20"/>
      <c r="E36" s="20"/>
      <c r="F36" s="21"/>
      <c r="G36" s="7"/>
      <c r="H36" s="7"/>
      <c r="I36" s="7"/>
      <c r="J36" s="7"/>
      <c r="K36" s="7"/>
      <c r="L36" s="7"/>
      <c r="M36" s="7"/>
      <c r="N36" s="7"/>
      <c r="O36" s="7"/>
      <c r="P36" s="22"/>
    </row>
    <row r="37" spans="1:16" ht="15.75">
      <c r="B37" s="1"/>
      <c r="C37" s="53" t="s">
        <v>168</v>
      </c>
      <c r="D37" s="1"/>
      <c r="E37" s="1"/>
      <c r="F37" s="1"/>
      <c r="G37" s="1"/>
      <c r="H37" s="1"/>
      <c r="I37" s="1"/>
      <c r="J37" s="1"/>
      <c r="K37" s="1"/>
      <c r="L37" s="1"/>
      <c r="M37" s="1"/>
      <c r="N37" s="1"/>
      <c r="O37" s="1"/>
      <c r="P37" s="1"/>
    </row>
    <row r="38" spans="1:16" ht="15.75">
      <c r="B38" s="1"/>
      <c r="C38" s="53" t="s">
        <v>173</v>
      </c>
      <c r="D38" s="1"/>
      <c r="E38" s="1"/>
      <c r="F38" s="1"/>
      <c r="G38" s="1"/>
      <c r="H38" s="1"/>
      <c r="I38" s="1"/>
      <c r="J38" s="1"/>
      <c r="K38" s="1"/>
      <c r="L38" s="1"/>
      <c r="M38" s="1"/>
      <c r="N38" s="1"/>
      <c r="O38" s="1"/>
      <c r="P38" s="1"/>
    </row>
    <row r="39" spans="1:16" ht="15.75">
      <c r="B39" s="1"/>
      <c r="C39" s="53" t="s">
        <v>174</v>
      </c>
      <c r="D39" s="1"/>
      <c r="E39" s="1"/>
      <c r="F39" s="1"/>
      <c r="G39" s="1"/>
      <c r="H39" s="1"/>
      <c r="I39" s="1"/>
      <c r="J39" s="1"/>
      <c r="K39" s="1"/>
      <c r="L39" s="1"/>
      <c r="M39" s="1"/>
      <c r="N39" s="1"/>
      <c r="O39" s="1"/>
      <c r="P39" s="1"/>
    </row>
    <row r="40" spans="1:16" ht="15.75">
      <c r="B40" s="1"/>
      <c r="C40" s="53" t="s">
        <v>175</v>
      </c>
      <c r="D40" s="1"/>
      <c r="E40" s="1"/>
      <c r="F40" s="1"/>
      <c r="G40" s="1"/>
      <c r="H40" s="1"/>
      <c r="I40" s="1"/>
      <c r="J40" s="1"/>
      <c r="K40" s="1"/>
      <c r="L40" s="1"/>
      <c r="M40" s="1"/>
      <c r="N40" s="1"/>
      <c r="O40" s="1"/>
      <c r="P40" s="1"/>
    </row>
    <row r="41" spans="1:16" ht="15.75">
      <c r="B41" s="1"/>
      <c r="C41" s="53" t="s">
        <v>176</v>
      </c>
      <c r="D41" s="1"/>
      <c r="E41" s="1"/>
      <c r="F41" s="1"/>
      <c r="G41" s="1"/>
      <c r="H41" s="1"/>
      <c r="I41" s="1"/>
      <c r="J41" s="1"/>
      <c r="K41" s="1"/>
      <c r="L41" s="1"/>
      <c r="M41" s="1"/>
      <c r="N41" s="1"/>
      <c r="O41" s="1"/>
      <c r="P41" s="1"/>
    </row>
    <row r="42" spans="1:16" ht="15.75">
      <c r="B42" s="1"/>
      <c r="C42" s="53" t="s">
        <v>177</v>
      </c>
      <c r="D42" s="1"/>
      <c r="E42" s="1"/>
      <c r="F42" s="1"/>
      <c r="G42" s="1"/>
      <c r="H42" s="1"/>
      <c r="I42" s="1"/>
      <c r="J42" s="1"/>
      <c r="K42" s="1"/>
      <c r="L42" s="1"/>
      <c r="M42" s="1"/>
      <c r="N42" s="1"/>
      <c r="O42" s="1"/>
      <c r="P42" s="1"/>
    </row>
    <row r="43" spans="1:16" ht="15.75">
      <c r="B43" s="1"/>
      <c r="C43" s="53" t="s">
        <v>178</v>
      </c>
      <c r="D43" s="1"/>
      <c r="E43" s="1"/>
      <c r="F43" s="1"/>
      <c r="G43" s="1"/>
      <c r="H43" s="1"/>
      <c r="I43" s="1"/>
      <c r="J43" s="1"/>
      <c r="K43" s="1"/>
      <c r="L43" s="1"/>
      <c r="M43" s="1"/>
      <c r="N43" s="1"/>
      <c r="O43" s="1"/>
      <c r="P43" s="1"/>
    </row>
    <row r="44" spans="1:16" ht="15.75">
      <c r="B44" s="1"/>
      <c r="C44" s="53" t="s">
        <v>655</v>
      </c>
      <c r="D44" s="1"/>
      <c r="E44" s="1"/>
      <c r="F44" s="1"/>
      <c r="G44" s="1"/>
      <c r="H44" s="1"/>
      <c r="I44" s="1"/>
      <c r="J44" s="1"/>
      <c r="K44" s="1"/>
      <c r="L44" s="1"/>
      <c r="M44" s="1"/>
      <c r="N44" s="1"/>
      <c r="O44" s="1"/>
      <c r="P44" s="1"/>
    </row>
    <row r="45" spans="1:16" ht="15.75">
      <c r="B45" s="55"/>
      <c r="C45" s="53" t="s">
        <v>656</v>
      </c>
      <c r="D45" s="1">
        <v>2</v>
      </c>
      <c r="E45" s="1"/>
      <c r="F45" s="1"/>
      <c r="G45" s="1"/>
      <c r="H45" s="1"/>
      <c r="I45" s="1"/>
      <c r="J45" s="1"/>
      <c r="K45" s="1"/>
      <c r="L45" s="1"/>
      <c r="M45" s="1"/>
      <c r="N45" s="1"/>
      <c r="O45" s="1"/>
      <c r="P45" s="66">
        <v>533600</v>
      </c>
    </row>
    <row r="46" spans="1:16">
      <c r="B46" s="401" t="s">
        <v>657</v>
      </c>
      <c r="C46" s="57" t="s">
        <v>73</v>
      </c>
      <c r="D46" s="1"/>
      <c r="E46" s="1"/>
      <c r="F46" s="1"/>
      <c r="G46" s="1"/>
      <c r="H46" s="1"/>
      <c r="I46" s="1"/>
      <c r="J46" s="1"/>
      <c r="K46" s="1"/>
      <c r="L46" s="1"/>
      <c r="M46" s="1"/>
      <c r="N46" s="1"/>
      <c r="O46" s="1"/>
      <c r="P46" s="1"/>
    </row>
    <row r="47" spans="1:16">
      <c r="B47" s="402"/>
      <c r="C47" s="57" t="s">
        <v>156</v>
      </c>
      <c r="D47" s="1"/>
      <c r="E47" s="1"/>
      <c r="F47" s="1"/>
      <c r="G47" s="1"/>
      <c r="H47" s="1"/>
      <c r="I47" s="1"/>
      <c r="J47" s="1"/>
      <c r="K47" s="1"/>
      <c r="L47" s="1"/>
      <c r="M47" s="1"/>
      <c r="N47" s="1"/>
      <c r="O47" s="1"/>
      <c r="P47" s="1"/>
    </row>
    <row r="48" spans="1:16">
      <c r="B48" s="402"/>
      <c r="C48" s="58" t="s">
        <v>183</v>
      </c>
      <c r="D48" s="1"/>
      <c r="E48" s="1"/>
      <c r="F48" s="1"/>
      <c r="G48" s="1"/>
      <c r="H48" s="1"/>
      <c r="I48" s="1"/>
      <c r="J48" s="1"/>
      <c r="K48" s="1"/>
      <c r="L48" s="1"/>
      <c r="M48" s="1"/>
      <c r="N48" s="1"/>
      <c r="O48" s="1"/>
      <c r="P48" s="1"/>
    </row>
    <row r="49" spans="1:16">
      <c r="B49" s="402"/>
      <c r="C49" s="57" t="s">
        <v>157</v>
      </c>
      <c r="D49" s="1"/>
      <c r="E49" s="1"/>
      <c r="F49" s="1"/>
      <c r="G49" s="1"/>
      <c r="H49" s="1"/>
      <c r="I49" s="1"/>
      <c r="J49" s="1"/>
      <c r="K49" s="1"/>
      <c r="L49" s="1"/>
      <c r="M49" s="1"/>
      <c r="N49" s="1"/>
      <c r="O49" s="1"/>
      <c r="P49" s="1"/>
    </row>
    <row r="50" spans="1:16">
      <c r="B50" s="402"/>
      <c r="C50" s="58" t="s">
        <v>183</v>
      </c>
      <c r="D50" s="1"/>
      <c r="E50" s="1"/>
      <c r="F50" s="1"/>
      <c r="G50" s="1"/>
      <c r="H50" s="1"/>
      <c r="I50" s="1"/>
      <c r="J50" s="1"/>
      <c r="K50" s="1"/>
      <c r="L50" s="1"/>
      <c r="M50" s="1"/>
      <c r="N50" s="1"/>
      <c r="O50" s="1"/>
      <c r="P50" s="1"/>
    </row>
    <row r="51" spans="1:16">
      <c r="B51" s="402"/>
      <c r="C51" s="55" t="s">
        <v>74</v>
      </c>
      <c r="D51" s="1"/>
      <c r="E51" s="1"/>
      <c r="F51" s="1"/>
      <c r="G51" s="1"/>
      <c r="H51" s="1"/>
      <c r="I51" s="1"/>
      <c r="J51" s="1"/>
      <c r="K51" s="1"/>
      <c r="L51" s="1"/>
      <c r="M51" s="1"/>
      <c r="N51" s="1"/>
      <c r="O51" s="1"/>
      <c r="P51" s="1"/>
    </row>
    <row r="52" spans="1:16">
      <c r="B52" s="403"/>
      <c r="C52" s="55" t="s">
        <v>182</v>
      </c>
      <c r="D52" s="1"/>
      <c r="E52" s="1"/>
      <c r="F52" s="1"/>
      <c r="G52" s="1"/>
      <c r="H52" s="1"/>
      <c r="I52" s="1"/>
      <c r="J52" s="1"/>
      <c r="K52" s="1"/>
      <c r="L52" s="1"/>
      <c r="M52" s="1"/>
      <c r="N52" s="1"/>
      <c r="O52" s="1"/>
      <c r="P52" s="1"/>
    </row>
    <row r="53" spans="1:16" s="47" customFormat="1">
      <c r="B53" s="56" t="s">
        <v>59</v>
      </c>
      <c r="C53" s="56"/>
      <c r="D53" s="56"/>
      <c r="E53" s="56"/>
      <c r="F53" s="56"/>
      <c r="G53" s="56"/>
      <c r="H53" s="56"/>
      <c r="I53" s="56"/>
      <c r="J53" s="56"/>
      <c r="K53" s="56"/>
      <c r="L53" s="56"/>
      <c r="M53" s="56"/>
      <c r="N53" s="56"/>
      <c r="O53" s="56"/>
      <c r="P53" s="56"/>
    </row>
    <row r="54" spans="1:16">
      <c r="B54" s="1" t="s">
        <v>61</v>
      </c>
      <c r="C54" s="1"/>
      <c r="D54" s="1"/>
      <c r="E54" s="1"/>
      <c r="F54" s="1"/>
      <c r="G54" s="1"/>
      <c r="H54" s="1"/>
      <c r="I54" s="1"/>
      <c r="J54" s="1"/>
      <c r="K54" s="1"/>
      <c r="L54" s="1"/>
      <c r="M54" s="1"/>
      <c r="N54" s="1"/>
      <c r="O54" s="1"/>
      <c r="P54" s="1"/>
    </row>
    <row r="56" spans="1:16">
      <c r="A56" s="3" t="s">
        <v>64</v>
      </c>
    </row>
    <row r="57" spans="1:16">
      <c r="A57" s="17" t="s">
        <v>37</v>
      </c>
      <c r="B57" s="17" t="s">
        <v>63</v>
      </c>
      <c r="C57" s="17"/>
      <c r="D57" s="17">
        <v>2004</v>
      </c>
      <c r="E57" s="17">
        <v>2006</v>
      </c>
      <c r="F57" s="17">
        <v>2007</v>
      </c>
      <c r="G57" s="17">
        <v>2008</v>
      </c>
      <c r="H57" s="17">
        <v>2009</v>
      </c>
      <c r="I57" s="17">
        <v>2010</v>
      </c>
      <c r="J57" s="17">
        <v>2011</v>
      </c>
      <c r="K57" s="17">
        <v>2012</v>
      </c>
      <c r="L57" s="17">
        <v>2013</v>
      </c>
      <c r="M57" s="17">
        <v>2014</v>
      </c>
      <c r="N57" s="17">
        <v>2015</v>
      </c>
    </row>
    <row r="58" spans="1:16">
      <c r="A58" s="1"/>
      <c r="B58" s="1"/>
      <c r="C58" s="1" t="s">
        <v>65</v>
      </c>
      <c r="D58" s="1"/>
      <c r="E58" s="1"/>
      <c r="F58" s="1"/>
      <c r="G58" s="1"/>
      <c r="H58" s="1"/>
      <c r="I58" s="1"/>
      <c r="J58" s="1"/>
      <c r="K58" s="1"/>
      <c r="L58" s="1"/>
      <c r="M58" s="1"/>
      <c r="N58" s="1"/>
    </row>
    <row r="59" spans="1:16">
      <c r="A59" s="1"/>
      <c r="B59" s="1"/>
      <c r="C59" s="1" t="s">
        <v>66</v>
      </c>
      <c r="D59" s="1"/>
      <c r="E59" s="1"/>
      <c r="F59" s="1"/>
      <c r="G59" s="1"/>
      <c r="H59" s="1"/>
      <c r="I59" s="1"/>
      <c r="J59" s="1"/>
      <c r="K59" s="1"/>
      <c r="L59" s="1"/>
      <c r="M59" s="1"/>
      <c r="N59" s="1"/>
    </row>
    <row r="60" spans="1:16">
      <c r="A60" s="1"/>
      <c r="B60" s="1"/>
      <c r="C60" s="1" t="s">
        <v>67</v>
      </c>
      <c r="D60" s="1"/>
      <c r="E60" s="1"/>
      <c r="F60" s="1"/>
      <c r="G60" s="1"/>
      <c r="H60" s="1"/>
      <c r="I60" s="1"/>
      <c r="J60" s="1"/>
      <c r="K60" s="1"/>
      <c r="L60" s="1"/>
      <c r="M60" s="1"/>
      <c r="N60" s="1"/>
    </row>
    <row r="61" spans="1:16">
      <c r="A61" s="1"/>
      <c r="B61" s="1"/>
      <c r="C61" s="1" t="s">
        <v>157</v>
      </c>
      <c r="D61" s="1"/>
      <c r="E61" s="1"/>
      <c r="F61" s="1"/>
      <c r="G61" s="1"/>
      <c r="H61" s="1"/>
      <c r="I61" s="1"/>
      <c r="J61" s="1"/>
      <c r="K61" s="1"/>
      <c r="L61" s="1"/>
      <c r="M61" s="1"/>
      <c r="N61" s="1"/>
    </row>
    <row r="62" spans="1:16">
      <c r="A62" s="1"/>
      <c r="B62" s="1"/>
      <c r="C62" s="1" t="s">
        <v>68</v>
      </c>
      <c r="D62" s="1"/>
      <c r="E62" s="1"/>
      <c r="F62" s="1"/>
      <c r="G62" s="1"/>
      <c r="H62" s="1"/>
      <c r="I62" s="1"/>
      <c r="J62" s="1"/>
      <c r="K62" s="1"/>
      <c r="L62" s="1"/>
      <c r="M62" s="1"/>
      <c r="N62" s="1"/>
    </row>
    <row r="63" spans="1:16">
      <c r="A63" s="1"/>
      <c r="B63" s="1"/>
      <c r="C63" s="1" t="s">
        <v>69</v>
      </c>
      <c r="D63" s="1"/>
      <c r="E63" s="1"/>
      <c r="F63" s="1"/>
      <c r="G63" s="1"/>
      <c r="H63" s="1"/>
      <c r="I63" s="1"/>
      <c r="J63" s="1"/>
      <c r="K63" s="1"/>
      <c r="L63" s="1"/>
      <c r="M63" s="1"/>
      <c r="N63" s="1"/>
    </row>
    <row r="64" spans="1:16">
      <c r="A64" s="1"/>
      <c r="B64" s="1"/>
      <c r="C64" s="1" t="s">
        <v>60</v>
      </c>
      <c r="D64" s="1"/>
      <c r="E64" s="1"/>
      <c r="F64" s="1"/>
      <c r="G64" s="1"/>
      <c r="H64" s="1"/>
      <c r="I64" s="1"/>
      <c r="J64" s="1"/>
      <c r="K64" s="1"/>
      <c r="L64" s="1"/>
      <c r="M64" s="1"/>
      <c r="N64" s="1"/>
    </row>
    <row r="65" spans="1:14">
      <c r="A65" s="1"/>
      <c r="B65" s="1"/>
      <c r="C65" s="1" t="s">
        <v>654</v>
      </c>
      <c r="D65" s="1"/>
      <c r="E65" s="1"/>
      <c r="F65" s="1"/>
      <c r="G65" s="1"/>
      <c r="H65" s="1"/>
      <c r="I65" s="1"/>
      <c r="J65" s="1"/>
      <c r="K65" s="1"/>
      <c r="L65" s="1"/>
      <c r="M65" s="1"/>
      <c r="N65" s="1"/>
    </row>
    <row r="66" spans="1:14">
      <c r="A66" s="1"/>
      <c r="B66" s="1"/>
      <c r="C66" s="1" t="s">
        <v>71</v>
      </c>
      <c r="D66" s="1"/>
      <c r="E66" s="1"/>
      <c r="F66" s="1"/>
      <c r="G66" s="1"/>
      <c r="H66" s="1"/>
      <c r="I66" s="1"/>
      <c r="J66" s="1"/>
      <c r="K66" s="1"/>
      <c r="L66" s="1"/>
      <c r="M66" s="1"/>
      <c r="N66" s="1"/>
    </row>
    <row r="67" spans="1:14">
      <c r="A67" s="1"/>
      <c r="B67" s="1"/>
      <c r="C67" s="1" t="s">
        <v>70</v>
      </c>
      <c r="D67" s="1"/>
      <c r="E67" s="1"/>
      <c r="F67" s="1"/>
      <c r="G67" s="1"/>
      <c r="H67" s="1"/>
      <c r="I67" s="1"/>
      <c r="J67" s="1"/>
      <c r="K67" s="1"/>
      <c r="L67" s="1"/>
      <c r="M67" s="1"/>
      <c r="N67" s="1"/>
    </row>
    <row r="68" spans="1:14">
      <c r="A68" s="1"/>
      <c r="B68" s="1"/>
      <c r="C68" s="1"/>
      <c r="D68" s="1"/>
      <c r="E68" s="1"/>
      <c r="F68" s="1"/>
      <c r="G68" s="1"/>
      <c r="H68" s="1"/>
      <c r="I68" s="1"/>
      <c r="J68" s="1"/>
      <c r="K68" s="1"/>
      <c r="L68" s="1"/>
      <c r="M68" s="1"/>
      <c r="N68" s="1"/>
    </row>
  </sheetData>
  <mergeCells count="6">
    <mergeCell ref="H1:P2"/>
    <mergeCell ref="D2:G2"/>
    <mergeCell ref="C33:D33"/>
    <mergeCell ref="B5:B8"/>
    <mergeCell ref="B46:B52"/>
    <mergeCell ref="B32:C32"/>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6"/>
  <sheetViews>
    <sheetView topLeftCell="B1" workbookViewId="0">
      <pane xSplit="5" ySplit="4" topLeftCell="N5" activePane="bottomRight" state="frozen"/>
      <selection activeCell="B1" sqref="B1"/>
      <selection pane="topRight" activeCell="G1" sqref="G1"/>
      <selection pane="bottomLeft" activeCell="B5" sqref="B5"/>
      <selection pane="bottomRight" activeCell="O10" sqref="O10"/>
    </sheetView>
  </sheetViews>
  <sheetFormatPr defaultRowHeight="15"/>
  <cols>
    <col min="2" max="2" width="20.42578125" customWidth="1"/>
    <col min="3" max="3" width="18" style="68" customWidth="1"/>
    <col min="4" max="4" width="5.7109375" customWidth="1"/>
    <col min="5" max="7" width="5" bestFit="1" customWidth="1"/>
    <col min="8" max="8" width="13.140625" bestFit="1" customWidth="1"/>
    <col min="9" max="9" width="14" bestFit="1" customWidth="1"/>
    <col min="10" max="10" width="13.140625" bestFit="1" customWidth="1"/>
    <col min="11" max="11" width="13.140625" customWidth="1"/>
    <col min="12" max="12" width="14.7109375" customWidth="1"/>
    <col min="13" max="13" width="13.7109375" customWidth="1"/>
    <col min="14" max="14" width="14.140625" bestFit="1" customWidth="1"/>
    <col min="15" max="15" width="14.140625" customWidth="1"/>
    <col min="16" max="16" width="14.140625" bestFit="1" customWidth="1"/>
    <col min="17" max="17" width="14.140625" customWidth="1"/>
    <col min="18" max="18" width="14.140625" bestFit="1" customWidth="1"/>
    <col min="19" max="19" width="14.140625" customWidth="1"/>
    <col min="20" max="20" width="14.140625" bestFit="1" customWidth="1"/>
    <col min="21" max="21" width="14.140625" customWidth="1"/>
    <col min="22" max="22" width="14.140625" bestFit="1" customWidth="1"/>
    <col min="23" max="23" width="14" bestFit="1" customWidth="1"/>
  </cols>
  <sheetData>
    <row r="1" spans="1:23">
      <c r="A1" s="18"/>
      <c r="B1" s="19" t="s">
        <v>79</v>
      </c>
      <c r="C1" s="67"/>
      <c r="D1" s="18"/>
      <c r="N1" s="414" t="s">
        <v>696</v>
      </c>
      <c r="O1" s="415"/>
      <c r="P1" s="415"/>
      <c r="Q1" s="415"/>
      <c r="R1" s="415"/>
      <c r="S1" s="415"/>
      <c r="T1" s="416"/>
    </row>
    <row r="2" spans="1:23">
      <c r="A2" s="1"/>
      <c r="B2" s="62" t="s">
        <v>197</v>
      </c>
      <c r="D2" s="412" t="s">
        <v>91</v>
      </c>
      <c r="E2" s="413"/>
      <c r="F2" s="413"/>
      <c r="G2" s="413"/>
      <c r="H2" s="413"/>
      <c r="I2" s="413"/>
      <c r="J2" s="413"/>
      <c r="K2" s="169"/>
      <c r="N2" s="417"/>
      <c r="O2" s="399"/>
      <c r="P2" s="399"/>
      <c r="Q2" s="399"/>
      <c r="R2" s="399"/>
      <c r="S2" s="399"/>
      <c r="T2" s="418"/>
    </row>
    <row r="3" spans="1:23" s="3" customFormat="1">
      <c r="A3" s="16"/>
      <c r="B3" s="16" t="s">
        <v>63</v>
      </c>
      <c r="C3" s="69"/>
      <c r="D3" s="16">
        <v>2004</v>
      </c>
      <c r="E3" s="16">
        <v>2005</v>
      </c>
      <c r="F3" s="16">
        <v>2006</v>
      </c>
      <c r="G3" s="16">
        <v>2007</v>
      </c>
      <c r="H3" s="407">
        <v>2008</v>
      </c>
      <c r="I3" s="407"/>
      <c r="J3" s="408">
        <v>2009</v>
      </c>
      <c r="K3" s="409"/>
      <c r="L3" s="407">
        <v>2010</v>
      </c>
      <c r="M3" s="407"/>
      <c r="N3" s="407">
        <v>2011</v>
      </c>
      <c r="O3" s="407"/>
      <c r="P3" s="407">
        <v>2012</v>
      </c>
      <c r="Q3" s="407"/>
      <c r="R3" s="407">
        <v>2013</v>
      </c>
      <c r="S3" s="407"/>
      <c r="T3" s="408">
        <v>2014</v>
      </c>
      <c r="U3" s="409"/>
      <c r="V3" s="16">
        <v>2015</v>
      </c>
      <c r="W3" s="16"/>
    </row>
    <row r="4" spans="1:23" s="3" customFormat="1" ht="30">
      <c r="A4" s="16"/>
      <c r="B4" s="16"/>
      <c r="C4" s="69"/>
      <c r="D4" s="16"/>
      <c r="E4" s="16"/>
      <c r="F4" s="16"/>
      <c r="G4" s="16"/>
      <c r="H4" s="69" t="s">
        <v>611</v>
      </c>
      <c r="I4" s="174" t="s">
        <v>594</v>
      </c>
      <c r="J4" s="16" t="s">
        <v>605</v>
      </c>
      <c r="K4" s="174" t="s">
        <v>594</v>
      </c>
      <c r="L4" s="16" t="s">
        <v>605</v>
      </c>
      <c r="M4" s="174" t="s">
        <v>594</v>
      </c>
      <c r="N4" s="16" t="s">
        <v>605</v>
      </c>
      <c r="O4" s="174" t="s">
        <v>594</v>
      </c>
      <c r="P4" s="16" t="s">
        <v>605</v>
      </c>
      <c r="Q4" s="174" t="s">
        <v>594</v>
      </c>
      <c r="R4" s="16" t="s">
        <v>605</v>
      </c>
      <c r="S4" s="174" t="s">
        <v>594</v>
      </c>
      <c r="T4" s="16" t="s">
        <v>605</v>
      </c>
      <c r="U4" s="174" t="s">
        <v>594</v>
      </c>
      <c r="V4" s="16" t="s">
        <v>605</v>
      </c>
      <c r="W4" s="174" t="s">
        <v>594</v>
      </c>
    </row>
    <row r="5" spans="1:23">
      <c r="A5" s="1">
        <v>1</v>
      </c>
      <c r="B5" s="1" t="s">
        <v>220</v>
      </c>
      <c r="C5" s="70"/>
      <c r="D5" s="1" t="s">
        <v>484</v>
      </c>
      <c r="E5" s="1" t="s">
        <v>484</v>
      </c>
      <c r="F5" s="1" t="s">
        <v>484</v>
      </c>
      <c r="G5" s="1" t="s">
        <v>484</v>
      </c>
      <c r="H5" s="66">
        <v>2180497</v>
      </c>
      <c r="I5" s="170">
        <f>H5*65%</f>
        <v>1417323.05</v>
      </c>
      <c r="J5" s="66">
        <v>3164839</v>
      </c>
      <c r="K5" s="170">
        <f>J5*65%</f>
        <v>2057145.35</v>
      </c>
      <c r="L5" s="66">
        <f>1921892+2443956+30696</f>
        <v>4396544</v>
      </c>
      <c r="M5" s="170">
        <f>L5*65%</f>
        <v>2857753.6</v>
      </c>
      <c r="N5" s="66">
        <v>5840858</v>
      </c>
      <c r="O5" s="170">
        <f>N5*65%</f>
        <v>3796557.7</v>
      </c>
      <c r="P5" s="66">
        <f>7462750-72096</f>
        <v>7390654</v>
      </c>
      <c r="Q5" s="170">
        <f>P5*65%</f>
        <v>4803925.1000000006</v>
      </c>
      <c r="R5" s="66">
        <v>5572736</v>
      </c>
      <c r="S5" s="170">
        <f>R5*65%</f>
        <v>3622278.4</v>
      </c>
      <c r="T5" s="66">
        <v>8433323</v>
      </c>
      <c r="U5" s="170">
        <f>T5*65%</f>
        <v>5481659.9500000002</v>
      </c>
      <c r="V5" s="66">
        <f>7579734-22680</f>
        <v>7557054</v>
      </c>
      <c r="W5" s="170">
        <f>V5*65%</f>
        <v>4912085.1000000006</v>
      </c>
    </row>
    <row r="6" spans="1:23" ht="30">
      <c r="A6" s="380">
        <v>2</v>
      </c>
      <c r="B6" s="410" t="s">
        <v>90</v>
      </c>
      <c r="C6" s="70" t="s">
        <v>221</v>
      </c>
      <c r="D6" s="1" t="s">
        <v>484</v>
      </c>
      <c r="E6" s="1" t="s">
        <v>484</v>
      </c>
      <c r="F6" s="1" t="s">
        <v>484</v>
      </c>
      <c r="G6" s="1" t="s">
        <v>484</v>
      </c>
      <c r="H6" s="66"/>
      <c r="I6" s="170">
        <f t="shared" ref="I6:I14" si="0">H6*65%</f>
        <v>0</v>
      </c>
      <c r="J6" s="66">
        <v>568994</v>
      </c>
      <c r="K6" s="170">
        <f t="shared" ref="K6:K13" si="1">J6*65%</f>
        <v>369846.10000000003</v>
      </c>
      <c r="L6" s="66">
        <f>347028+235494</f>
        <v>582522</v>
      </c>
      <c r="M6" s="170">
        <f t="shared" ref="M6" si="2">70%*L6*65%</f>
        <v>265047.51</v>
      </c>
      <c r="N6" s="66">
        <v>228373</v>
      </c>
      <c r="O6" s="170">
        <f t="shared" ref="O6:O14" si="3">N6*65%</f>
        <v>148442.45000000001</v>
      </c>
      <c r="P6" s="66">
        <v>312166</v>
      </c>
      <c r="Q6" s="170">
        <f t="shared" ref="Q6:Q14" si="4">P6*65%</f>
        <v>202907.9</v>
      </c>
      <c r="R6" s="66">
        <v>309684</v>
      </c>
      <c r="S6" s="170">
        <f t="shared" ref="S6:S14" si="5">R6*65%</f>
        <v>201294.6</v>
      </c>
      <c r="T6" s="66">
        <v>567184</v>
      </c>
      <c r="U6" s="170">
        <f t="shared" ref="U6:U14" si="6">T6*65%</f>
        <v>368669.60000000003</v>
      </c>
      <c r="V6" s="66">
        <v>581894</v>
      </c>
      <c r="W6" s="170">
        <f t="shared" ref="W6:W14" si="7">V6*65%</f>
        <v>378231.10000000003</v>
      </c>
    </row>
    <row r="7" spans="1:23">
      <c r="A7" s="381"/>
      <c r="B7" s="411"/>
      <c r="C7" s="70" t="s">
        <v>224</v>
      </c>
      <c r="D7" s="1" t="s">
        <v>484</v>
      </c>
      <c r="E7" s="1" t="s">
        <v>484</v>
      </c>
      <c r="F7" s="1" t="s">
        <v>484</v>
      </c>
      <c r="G7" s="1" t="s">
        <v>484</v>
      </c>
      <c r="H7" s="66"/>
      <c r="I7" s="170">
        <f t="shared" si="0"/>
        <v>0</v>
      </c>
      <c r="J7" s="66">
        <v>138959</v>
      </c>
      <c r="K7" s="170">
        <f t="shared" si="1"/>
        <v>90323.35</v>
      </c>
      <c r="L7" s="66">
        <f>302760+108413</f>
        <v>411173</v>
      </c>
      <c r="M7" s="170">
        <f t="shared" ref="M7" si="8">70%*L7*65%</f>
        <v>187083.715</v>
      </c>
      <c r="N7" s="66">
        <v>463788</v>
      </c>
      <c r="O7" s="170">
        <f t="shared" si="3"/>
        <v>301462.2</v>
      </c>
      <c r="P7" s="66">
        <v>360153</v>
      </c>
      <c r="Q7" s="170">
        <f t="shared" si="4"/>
        <v>234099.45</v>
      </c>
      <c r="R7" s="66">
        <v>490912</v>
      </c>
      <c r="S7" s="170">
        <f t="shared" si="5"/>
        <v>319092.8</v>
      </c>
      <c r="T7" s="66">
        <v>404172</v>
      </c>
      <c r="U7" s="170">
        <f t="shared" si="6"/>
        <v>262711.8</v>
      </c>
      <c r="V7" s="66">
        <v>385534</v>
      </c>
      <c r="W7" s="170">
        <f t="shared" si="7"/>
        <v>250597.1</v>
      </c>
    </row>
    <row r="8" spans="1:23" ht="30">
      <c r="A8" s="1">
        <v>3</v>
      </c>
      <c r="B8" s="71" t="s">
        <v>219</v>
      </c>
      <c r="C8" s="70"/>
      <c r="D8" s="1" t="s">
        <v>484</v>
      </c>
      <c r="E8" s="1" t="s">
        <v>484</v>
      </c>
      <c r="F8" s="1" t="s">
        <v>484</v>
      </c>
      <c r="G8" s="1" t="s">
        <v>484</v>
      </c>
      <c r="H8" s="66">
        <v>603852</v>
      </c>
      <c r="I8" s="170">
        <f t="shared" si="0"/>
        <v>392503.8</v>
      </c>
      <c r="J8" s="66">
        <v>608795</v>
      </c>
      <c r="K8" s="170">
        <f t="shared" si="1"/>
        <v>395716.75</v>
      </c>
      <c r="L8" s="66">
        <f>695543+352696</f>
        <v>1048239</v>
      </c>
      <c r="M8" s="170">
        <f t="shared" ref="M8" si="9">70%*L8*65%</f>
        <v>476948.745</v>
      </c>
      <c r="N8" s="66">
        <v>2104228</v>
      </c>
      <c r="O8" s="170">
        <f t="shared" si="3"/>
        <v>1367748.2</v>
      </c>
      <c r="P8" s="66">
        <v>3212917</v>
      </c>
      <c r="Q8" s="170">
        <f t="shared" si="4"/>
        <v>2088396.05</v>
      </c>
      <c r="R8" s="66">
        <f>1944704-22380</f>
        <v>1922324</v>
      </c>
      <c r="S8" s="170">
        <f t="shared" si="5"/>
        <v>1249510.6000000001</v>
      </c>
      <c r="T8" s="66">
        <v>1766172</v>
      </c>
      <c r="U8" s="170">
        <f t="shared" si="6"/>
        <v>1148011.8</v>
      </c>
      <c r="V8" s="66">
        <v>1113324</v>
      </c>
      <c r="W8" s="170">
        <f t="shared" si="7"/>
        <v>723660.6</v>
      </c>
    </row>
    <row r="9" spans="1:23">
      <c r="A9" s="1">
        <v>4</v>
      </c>
      <c r="B9" s="1" t="s">
        <v>78</v>
      </c>
      <c r="C9" s="70"/>
      <c r="D9" s="1" t="s">
        <v>484</v>
      </c>
      <c r="E9" s="1" t="s">
        <v>484</v>
      </c>
      <c r="F9" s="1" t="s">
        <v>484</v>
      </c>
      <c r="G9" s="1" t="s">
        <v>484</v>
      </c>
      <c r="H9" s="66">
        <v>37000</v>
      </c>
      <c r="I9" s="170">
        <f t="shared" si="0"/>
        <v>24050</v>
      </c>
      <c r="J9" s="66">
        <v>903367</v>
      </c>
      <c r="K9" s="170">
        <f t="shared" si="1"/>
        <v>587188.55000000005</v>
      </c>
      <c r="L9" s="66">
        <f>613928+979154</f>
        <v>1593082</v>
      </c>
      <c r="M9" s="170">
        <f t="shared" ref="M9" si="10">70%*L9*65%</f>
        <v>724852.30999999994</v>
      </c>
      <c r="N9" s="66">
        <v>1720576</v>
      </c>
      <c r="O9" s="170">
        <f t="shared" si="3"/>
        <v>1118374.4000000001</v>
      </c>
      <c r="P9" s="66">
        <v>2033615</v>
      </c>
      <c r="Q9" s="170">
        <f t="shared" si="4"/>
        <v>1321849.75</v>
      </c>
      <c r="R9" s="66">
        <v>2198277</v>
      </c>
      <c r="S9" s="170">
        <f t="shared" si="5"/>
        <v>1428880.05</v>
      </c>
      <c r="T9" s="66">
        <v>2160697</v>
      </c>
      <c r="U9" s="170">
        <f t="shared" si="6"/>
        <v>1404453.05</v>
      </c>
      <c r="V9" s="66">
        <v>2428287</v>
      </c>
      <c r="W9" s="170">
        <f t="shared" si="7"/>
        <v>1578386.55</v>
      </c>
    </row>
    <row r="10" spans="1:23">
      <c r="A10" s="1">
        <v>5</v>
      </c>
      <c r="B10" s="1" t="s">
        <v>222</v>
      </c>
      <c r="C10" s="70"/>
      <c r="D10" s="1" t="s">
        <v>484</v>
      </c>
      <c r="E10" s="1" t="s">
        <v>484</v>
      </c>
      <c r="F10" s="1" t="s">
        <v>484</v>
      </c>
      <c r="G10" s="1" t="s">
        <v>484</v>
      </c>
      <c r="H10" s="66">
        <v>421925</v>
      </c>
      <c r="I10" s="170">
        <f t="shared" si="0"/>
        <v>274251.25</v>
      </c>
      <c r="J10" s="66">
        <v>553660</v>
      </c>
      <c r="K10" s="170">
        <f t="shared" si="1"/>
        <v>359879</v>
      </c>
      <c r="L10" s="66">
        <f>559610+571513+209820</f>
        <v>1340943</v>
      </c>
      <c r="M10" s="170">
        <f t="shared" ref="M10" si="11">70%*L10*65%</f>
        <v>610129.06500000006</v>
      </c>
      <c r="N10" s="66">
        <v>1020561</v>
      </c>
      <c r="O10" s="170">
        <f t="shared" si="3"/>
        <v>663364.65</v>
      </c>
      <c r="P10" s="66">
        <f>2308774-62947</f>
        <v>2245827</v>
      </c>
      <c r="Q10" s="170">
        <f t="shared" si="4"/>
        <v>1459787.55</v>
      </c>
      <c r="R10" s="66">
        <v>1986581</v>
      </c>
      <c r="S10" s="170">
        <f t="shared" si="5"/>
        <v>1291277.6500000001</v>
      </c>
      <c r="T10" s="66">
        <v>1821413</v>
      </c>
      <c r="U10" s="170">
        <f t="shared" si="6"/>
        <v>1183918.45</v>
      </c>
      <c r="V10" s="66">
        <v>2417875</v>
      </c>
      <c r="W10" s="170">
        <f t="shared" si="7"/>
        <v>1571618.75</v>
      </c>
    </row>
    <row r="11" spans="1:23">
      <c r="A11" s="1">
        <v>6</v>
      </c>
      <c r="B11" s="1" t="s">
        <v>77</v>
      </c>
      <c r="C11" s="70"/>
      <c r="D11" s="1" t="s">
        <v>484</v>
      </c>
      <c r="E11" s="1" t="s">
        <v>484</v>
      </c>
      <c r="F11" s="1" t="s">
        <v>484</v>
      </c>
      <c r="G11" s="1" t="s">
        <v>484</v>
      </c>
      <c r="H11" s="66"/>
      <c r="I11" s="170">
        <f t="shared" si="0"/>
        <v>0</v>
      </c>
      <c r="J11" s="66"/>
      <c r="K11" s="170">
        <f t="shared" si="1"/>
        <v>0</v>
      </c>
      <c r="L11" s="66"/>
      <c r="M11" s="170">
        <f t="shared" ref="M11:M14" si="12">70%*L11*65%</f>
        <v>0</v>
      </c>
      <c r="N11" s="66"/>
      <c r="O11" s="170">
        <f t="shared" si="3"/>
        <v>0</v>
      </c>
      <c r="P11" s="66"/>
      <c r="Q11" s="170">
        <f t="shared" si="4"/>
        <v>0</v>
      </c>
      <c r="R11" s="66"/>
      <c r="S11" s="170">
        <f t="shared" si="5"/>
        <v>0</v>
      </c>
      <c r="T11" s="66"/>
      <c r="U11" s="170">
        <f t="shared" si="6"/>
        <v>0</v>
      </c>
      <c r="V11" s="66"/>
      <c r="W11" s="170">
        <f t="shared" si="7"/>
        <v>0</v>
      </c>
    </row>
    <row r="12" spans="1:23">
      <c r="A12" s="1">
        <v>7</v>
      </c>
      <c r="B12" s="66" t="s">
        <v>675</v>
      </c>
      <c r="C12" s="70"/>
      <c r="D12" s="1" t="s">
        <v>484</v>
      </c>
      <c r="E12" s="1" t="s">
        <v>484</v>
      </c>
      <c r="F12" s="1" t="s">
        <v>484</v>
      </c>
      <c r="G12" s="1" t="s">
        <v>484</v>
      </c>
      <c r="H12" s="66">
        <v>1042888</v>
      </c>
      <c r="I12" s="170">
        <f t="shared" si="0"/>
        <v>677877.20000000007</v>
      </c>
      <c r="J12" s="66">
        <v>1422165</v>
      </c>
      <c r="K12" s="170">
        <f t="shared" si="1"/>
        <v>924407.25</v>
      </c>
      <c r="L12" s="66">
        <f>590172+874113</f>
        <v>1464285</v>
      </c>
      <c r="M12" s="170">
        <f t="shared" si="12"/>
        <v>666249.67499999993</v>
      </c>
      <c r="N12" s="66">
        <v>1603402</v>
      </c>
      <c r="O12" s="170">
        <f t="shared" si="3"/>
        <v>1042211.3</v>
      </c>
      <c r="P12" s="66">
        <v>2214675</v>
      </c>
      <c r="Q12" s="170">
        <f t="shared" si="4"/>
        <v>1439538.75</v>
      </c>
      <c r="R12" s="66">
        <v>2263201</v>
      </c>
      <c r="S12" s="170">
        <f t="shared" si="5"/>
        <v>1471080.6500000001</v>
      </c>
      <c r="T12" s="66">
        <v>3172486</v>
      </c>
      <c r="U12" s="170">
        <f t="shared" si="6"/>
        <v>2062115.9000000001</v>
      </c>
      <c r="V12" s="66">
        <v>2512080</v>
      </c>
      <c r="W12" s="170">
        <f t="shared" si="7"/>
        <v>1632852</v>
      </c>
    </row>
    <row r="13" spans="1:23">
      <c r="A13" s="1">
        <v>8</v>
      </c>
      <c r="B13" s="66" t="s">
        <v>676</v>
      </c>
      <c r="C13" s="70"/>
      <c r="D13" s="1" t="s">
        <v>484</v>
      </c>
      <c r="E13" s="1" t="s">
        <v>484</v>
      </c>
      <c r="F13" s="1" t="s">
        <v>484</v>
      </c>
      <c r="G13" s="1" t="s">
        <v>484</v>
      </c>
      <c r="H13" s="66"/>
      <c r="I13" s="170">
        <f t="shared" si="0"/>
        <v>0</v>
      </c>
      <c r="J13" s="66">
        <v>650320</v>
      </c>
      <c r="K13" s="170">
        <f t="shared" si="1"/>
        <v>422708</v>
      </c>
      <c r="L13" s="66">
        <f>167542+218711</f>
        <v>386253</v>
      </c>
      <c r="M13" s="170">
        <f t="shared" si="12"/>
        <v>175745.11499999999</v>
      </c>
      <c r="N13" s="66">
        <v>667847.31999999995</v>
      </c>
      <c r="O13" s="170">
        <f t="shared" si="3"/>
        <v>434100.75799999997</v>
      </c>
      <c r="P13" s="66">
        <v>864390</v>
      </c>
      <c r="Q13" s="170">
        <f t="shared" si="4"/>
        <v>561853.5</v>
      </c>
      <c r="R13" s="66">
        <v>764982</v>
      </c>
      <c r="S13" s="170">
        <f t="shared" si="5"/>
        <v>497238.3</v>
      </c>
      <c r="T13" s="66">
        <v>804368</v>
      </c>
      <c r="U13" s="170">
        <f t="shared" si="6"/>
        <v>522839.2</v>
      </c>
      <c r="V13" s="66">
        <v>356469</v>
      </c>
      <c r="W13" s="170">
        <f t="shared" si="7"/>
        <v>231704.85</v>
      </c>
    </row>
    <row r="14" spans="1:23">
      <c r="A14" s="1">
        <v>9</v>
      </c>
      <c r="B14" s="66" t="s">
        <v>677</v>
      </c>
      <c r="C14" s="70"/>
      <c r="D14" s="1" t="s">
        <v>484</v>
      </c>
      <c r="E14" s="1" t="s">
        <v>484</v>
      </c>
      <c r="F14" s="1" t="s">
        <v>484</v>
      </c>
      <c r="G14" s="1" t="s">
        <v>484</v>
      </c>
      <c r="H14" s="66">
        <v>397929</v>
      </c>
      <c r="I14" s="170">
        <f t="shared" si="0"/>
        <v>258653.85</v>
      </c>
      <c r="J14" s="66">
        <v>1680151</v>
      </c>
      <c r="K14" s="170">
        <f>J14*65%</f>
        <v>1092098.1500000001</v>
      </c>
      <c r="L14" s="66">
        <f>454690+438249</f>
        <v>892939</v>
      </c>
      <c r="M14" s="170">
        <f t="shared" si="12"/>
        <v>406287.245</v>
      </c>
      <c r="N14" s="66">
        <v>2576291</v>
      </c>
      <c r="O14" s="170">
        <f t="shared" si="3"/>
        <v>1674589.1500000001</v>
      </c>
      <c r="P14" s="66">
        <v>2849505</v>
      </c>
      <c r="Q14" s="170">
        <f t="shared" si="4"/>
        <v>1852178.25</v>
      </c>
      <c r="R14" s="66">
        <v>5395829</v>
      </c>
      <c r="S14" s="170">
        <f t="shared" si="5"/>
        <v>3507288.85</v>
      </c>
      <c r="T14" s="66">
        <v>4111365</v>
      </c>
      <c r="U14" s="170">
        <f t="shared" si="6"/>
        <v>2672387.25</v>
      </c>
      <c r="V14" s="66">
        <v>5803693</v>
      </c>
      <c r="W14" s="170">
        <f t="shared" si="7"/>
        <v>3772400.45</v>
      </c>
    </row>
    <row r="15" spans="1:23" s="3" customFormat="1">
      <c r="A15" s="406" t="s">
        <v>223</v>
      </c>
      <c r="B15" s="406"/>
      <c r="C15" s="406"/>
      <c r="D15" s="6"/>
      <c r="E15" s="6"/>
      <c r="F15" s="6"/>
      <c r="G15" s="6"/>
      <c r="H15" s="72">
        <f>SUM(H5:H14)</f>
        <v>4684091</v>
      </c>
      <c r="I15" s="72">
        <f t="shared" ref="I15:W15" si="13">SUM(I5:I14)</f>
        <v>3044659.1500000004</v>
      </c>
      <c r="J15" s="72">
        <f t="shared" si="13"/>
        <v>9691250</v>
      </c>
      <c r="K15" s="72">
        <f t="shared" si="13"/>
        <v>6299312.5000000009</v>
      </c>
      <c r="L15" s="72">
        <f t="shared" si="13"/>
        <v>12115980</v>
      </c>
      <c r="M15" s="72">
        <f t="shared" si="13"/>
        <v>6370096.9800000004</v>
      </c>
      <c r="N15" s="72">
        <f t="shared" si="13"/>
        <v>16225924.32</v>
      </c>
      <c r="O15" s="72">
        <f t="shared" si="13"/>
        <v>10546850.808000002</v>
      </c>
      <c r="P15" s="72">
        <f t="shared" si="13"/>
        <v>21483902</v>
      </c>
      <c r="Q15" s="72">
        <f t="shared" si="13"/>
        <v>13964536.300000001</v>
      </c>
      <c r="R15" s="72">
        <f t="shared" si="13"/>
        <v>20904526</v>
      </c>
      <c r="S15" s="72">
        <f t="shared" si="13"/>
        <v>13587941.9</v>
      </c>
      <c r="T15" s="72">
        <f t="shared" si="13"/>
        <v>23241180</v>
      </c>
      <c r="U15" s="72">
        <f t="shared" si="13"/>
        <v>15106766.999999998</v>
      </c>
      <c r="V15" s="72">
        <f>SUM(V5:V14)</f>
        <v>23156210</v>
      </c>
      <c r="W15" s="72">
        <f t="shared" si="13"/>
        <v>15051536.5</v>
      </c>
    </row>
    <row r="16" spans="1:23" s="3" customFormat="1">
      <c r="A16" s="406" t="s">
        <v>606</v>
      </c>
      <c r="B16" s="406"/>
      <c r="C16" s="406"/>
      <c r="D16" s="6"/>
      <c r="E16" s="6"/>
      <c r="F16" s="6"/>
      <c r="G16" s="6"/>
      <c r="H16" s="75">
        <f>H15/100</f>
        <v>46840.91</v>
      </c>
      <c r="I16" s="75">
        <f t="shared" ref="I16:W16" si="14">I15/100</f>
        <v>30446.591500000002</v>
      </c>
      <c r="J16" s="75">
        <f t="shared" si="14"/>
        <v>96912.5</v>
      </c>
      <c r="K16" s="75">
        <f t="shared" si="14"/>
        <v>62993.125000000007</v>
      </c>
      <c r="L16" s="75">
        <f t="shared" si="14"/>
        <v>121159.8</v>
      </c>
      <c r="M16" s="75">
        <f t="shared" si="14"/>
        <v>63700.969800000006</v>
      </c>
      <c r="N16" s="75">
        <f t="shared" si="14"/>
        <v>162259.2432</v>
      </c>
      <c r="O16" s="75">
        <f t="shared" si="14"/>
        <v>105468.50808000001</v>
      </c>
      <c r="P16" s="75">
        <f t="shared" si="14"/>
        <v>214839.02</v>
      </c>
      <c r="Q16" s="75">
        <f t="shared" si="14"/>
        <v>139645.36300000001</v>
      </c>
      <c r="R16" s="75">
        <f t="shared" si="14"/>
        <v>209045.26</v>
      </c>
      <c r="S16" s="75">
        <f t="shared" si="14"/>
        <v>135879.41899999999</v>
      </c>
      <c r="T16" s="75">
        <f t="shared" si="14"/>
        <v>232411.8</v>
      </c>
      <c r="U16" s="75">
        <f t="shared" si="14"/>
        <v>151067.66999999998</v>
      </c>
      <c r="V16" s="75">
        <f t="shared" si="14"/>
        <v>231562.1</v>
      </c>
      <c r="W16" s="75">
        <f t="shared" si="14"/>
        <v>150515.36499999999</v>
      </c>
    </row>
  </sheetData>
  <mergeCells count="13">
    <mergeCell ref="R3:S3"/>
    <mergeCell ref="T3:U3"/>
    <mergeCell ref="B6:B7"/>
    <mergeCell ref="A6:A7"/>
    <mergeCell ref="D2:J2"/>
    <mergeCell ref="H3:I3"/>
    <mergeCell ref="J3:K3"/>
    <mergeCell ref="N1:T2"/>
    <mergeCell ref="A15:C15"/>
    <mergeCell ref="A16:C16"/>
    <mergeCell ref="L3:M3"/>
    <mergeCell ref="N3:O3"/>
    <mergeCell ref="P3:Q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
  <sheetViews>
    <sheetView topLeftCell="A2" workbookViewId="0">
      <selection activeCell="E7" sqref="E7"/>
    </sheetView>
  </sheetViews>
  <sheetFormatPr defaultRowHeight="15"/>
  <cols>
    <col min="1" max="1" width="14.5703125" customWidth="1"/>
    <col min="2" max="2" width="22.42578125" customWidth="1"/>
    <col min="3" max="3" width="16.7109375" customWidth="1"/>
  </cols>
  <sheetData>
    <row r="1" spans="1:16">
      <c r="A1" s="18"/>
      <c r="B1" s="19" t="s">
        <v>189</v>
      </c>
      <c r="C1" s="18"/>
      <c r="D1" s="18"/>
    </row>
    <row r="2" spans="1:16">
      <c r="D2" s="419" t="s">
        <v>91</v>
      </c>
      <c r="E2" s="419"/>
      <c r="F2" s="419"/>
      <c r="G2" s="419"/>
    </row>
    <row r="3" spans="1:16" s="3" customFormat="1">
      <c r="A3" s="59"/>
      <c r="B3" s="16" t="s">
        <v>63</v>
      </c>
      <c r="C3" s="16"/>
      <c r="D3" s="16">
        <v>2004</v>
      </c>
      <c r="E3" s="16">
        <v>2005</v>
      </c>
      <c r="F3" s="16">
        <v>2006</v>
      </c>
      <c r="G3" s="16">
        <v>2007</v>
      </c>
      <c r="H3" s="16">
        <v>2008</v>
      </c>
      <c r="I3" s="16">
        <v>2009</v>
      </c>
      <c r="J3" s="16">
        <v>2010</v>
      </c>
      <c r="K3" s="16">
        <v>2011</v>
      </c>
      <c r="L3" s="16">
        <v>2012</v>
      </c>
      <c r="M3" s="16">
        <v>2013</v>
      </c>
      <c r="N3" s="16">
        <v>2014</v>
      </c>
      <c r="O3" s="16">
        <v>2015</v>
      </c>
      <c r="P3" s="6"/>
    </row>
    <row r="4" spans="1:16">
      <c r="A4" s="420" t="s">
        <v>190</v>
      </c>
      <c r="B4" s="1" t="s">
        <v>52</v>
      </c>
      <c r="C4" s="423" t="s">
        <v>678</v>
      </c>
      <c r="D4" s="1"/>
      <c r="E4" s="1"/>
      <c r="F4" s="1"/>
      <c r="G4" s="1"/>
      <c r="H4" s="1"/>
      <c r="I4" s="1"/>
      <c r="J4" s="1"/>
      <c r="K4" s="1"/>
      <c r="L4" s="1"/>
      <c r="M4" s="1"/>
      <c r="N4" s="1"/>
      <c r="O4" s="1"/>
      <c r="P4" s="1"/>
    </row>
    <row r="5" spans="1:16">
      <c r="A5" s="421"/>
      <c r="B5" s="1" t="s">
        <v>53</v>
      </c>
      <c r="C5" s="424"/>
      <c r="D5" s="1"/>
      <c r="E5" s="1"/>
      <c r="F5" s="1"/>
      <c r="G5" s="1"/>
      <c r="H5" s="1"/>
      <c r="I5" s="1"/>
      <c r="J5" s="1"/>
      <c r="K5" s="1"/>
      <c r="L5" s="1"/>
      <c r="M5" s="1"/>
      <c r="N5" s="1"/>
      <c r="O5" s="1"/>
      <c r="P5" s="1"/>
    </row>
    <row r="6" spans="1:16">
      <c r="A6" s="421"/>
      <c r="B6" s="1" t="s">
        <v>159</v>
      </c>
      <c r="C6" s="424"/>
      <c r="D6" s="1"/>
      <c r="E6" s="1"/>
      <c r="F6" s="1"/>
      <c r="G6" s="1"/>
      <c r="H6" s="1"/>
      <c r="I6" s="1"/>
      <c r="J6" s="1"/>
      <c r="K6" s="1"/>
      <c r="L6" s="1"/>
      <c r="M6" s="1"/>
      <c r="N6" s="1"/>
      <c r="O6" s="1"/>
      <c r="P6" s="1"/>
    </row>
    <row r="7" spans="1:16">
      <c r="A7" s="421"/>
      <c r="B7" s="1" t="s">
        <v>162</v>
      </c>
      <c r="C7" s="424"/>
      <c r="D7" s="1"/>
      <c r="E7" s="1"/>
      <c r="F7" s="1"/>
      <c r="G7" s="1"/>
      <c r="H7" s="1"/>
      <c r="I7" s="1"/>
      <c r="J7" s="1"/>
      <c r="K7" s="1"/>
      <c r="L7" s="1"/>
      <c r="M7" s="1"/>
      <c r="N7" s="1"/>
      <c r="O7" s="1"/>
      <c r="P7" s="1"/>
    </row>
    <row r="8" spans="1:16">
      <c r="A8" s="421"/>
      <c r="B8" s="1" t="s">
        <v>161</v>
      </c>
      <c r="C8" s="424"/>
      <c r="D8" s="1"/>
      <c r="E8" s="1"/>
      <c r="F8" s="1"/>
      <c r="G8" s="1"/>
      <c r="H8" s="1"/>
      <c r="I8" s="1"/>
      <c r="J8" s="1"/>
      <c r="K8" s="1"/>
      <c r="L8" s="1"/>
      <c r="M8" s="1"/>
      <c r="N8" s="1"/>
      <c r="O8" s="1"/>
      <c r="P8" s="1"/>
    </row>
    <row r="9" spans="1:16">
      <c r="A9" s="421"/>
      <c r="B9" s="1" t="s">
        <v>160</v>
      </c>
      <c r="C9" s="424"/>
      <c r="D9" s="1"/>
      <c r="E9" s="1"/>
      <c r="F9" s="1"/>
      <c r="G9" s="1"/>
      <c r="H9" s="1"/>
      <c r="I9" s="1"/>
      <c r="J9" s="1"/>
      <c r="K9" s="1"/>
      <c r="L9" s="1"/>
      <c r="M9" s="1"/>
      <c r="N9" s="1"/>
      <c r="O9" s="1"/>
      <c r="P9" s="1"/>
    </row>
    <row r="10" spans="1:16">
      <c r="A10" s="421"/>
      <c r="B10" s="1" t="s">
        <v>54</v>
      </c>
      <c r="C10" s="424"/>
      <c r="D10" s="1"/>
      <c r="E10" s="1"/>
      <c r="F10" s="1"/>
      <c r="G10" s="1"/>
      <c r="H10" s="1"/>
      <c r="I10" s="1"/>
      <c r="J10" s="1"/>
      <c r="K10" s="1"/>
      <c r="L10" s="1"/>
      <c r="M10" s="1"/>
      <c r="N10" s="1"/>
      <c r="O10" s="1"/>
      <c r="P10" s="1"/>
    </row>
    <row r="11" spans="1:16">
      <c r="A11" s="421"/>
      <c r="B11" s="1" t="s">
        <v>163</v>
      </c>
      <c r="C11" s="424"/>
      <c r="D11" s="1"/>
      <c r="E11" s="1"/>
      <c r="F11" s="1"/>
      <c r="G11" s="1"/>
      <c r="H11" s="1"/>
      <c r="I11" s="1"/>
      <c r="J11" s="1"/>
      <c r="K11" s="1"/>
      <c r="L11" s="1"/>
      <c r="M11" s="1"/>
      <c r="N11" s="1"/>
      <c r="O11" s="1"/>
      <c r="P11" s="1"/>
    </row>
    <row r="12" spans="1:16">
      <c r="A12" s="421"/>
      <c r="B12" s="1" t="s">
        <v>55</v>
      </c>
      <c r="C12" s="424"/>
      <c r="D12" s="1"/>
      <c r="E12" s="1"/>
      <c r="F12" s="1"/>
      <c r="G12" s="1"/>
      <c r="H12" s="1"/>
      <c r="I12" s="1"/>
      <c r="J12" s="1"/>
      <c r="K12" s="1"/>
      <c r="L12" s="1"/>
      <c r="M12" s="1"/>
      <c r="N12" s="1"/>
      <c r="O12" s="1"/>
      <c r="P12" s="1"/>
    </row>
    <row r="13" spans="1:16">
      <c r="A13" s="421"/>
      <c r="B13" s="1" t="s">
        <v>56</v>
      </c>
      <c r="C13" s="424"/>
      <c r="D13" s="1"/>
      <c r="E13" s="1"/>
      <c r="F13" s="1"/>
      <c r="G13" s="1"/>
      <c r="H13" s="1"/>
      <c r="I13" s="1"/>
      <c r="J13" s="1"/>
      <c r="K13" s="1"/>
      <c r="L13" s="1"/>
      <c r="M13" s="1"/>
      <c r="N13" s="1"/>
      <c r="O13" s="1"/>
      <c r="P13" s="1"/>
    </row>
    <row r="14" spans="1:16">
      <c r="A14" s="421"/>
      <c r="B14" s="48" t="s">
        <v>158</v>
      </c>
      <c r="C14" s="424"/>
      <c r="D14" s="1"/>
      <c r="E14" s="1"/>
      <c r="F14" s="1"/>
      <c r="G14" s="1"/>
      <c r="H14" s="1"/>
      <c r="I14" s="1"/>
      <c r="J14" s="1"/>
      <c r="K14" s="1"/>
      <c r="L14" s="1"/>
      <c r="M14" s="1"/>
      <c r="N14" s="1"/>
      <c r="O14" s="1"/>
      <c r="P14" s="1"/>
    </row>
    <row r="15" spans="1:16">
      <c r="A15" s="421"/>
      <c r="B15" s="48" t="s">
        <v>164</v>
      </c>
      <c r="C15" s="424"/>
      <c r="D15" s="1"/>
      <c r="E15" s="1"/>
      <c r="F15" s="1"/>
      <c r="G15" s="1"/>
      <c r="H15" s="1"/>
      <c r="I15" s="1"/>
      <c r="J15" s="1"/>
      <c r="K15" s="1"/>
      <c r="L15" s="1"/>
      <c r="M15" s="1"/>
      <c r="N15" s="1"/>
      <c r="O15" s="1"/>
      <c r="P15" s="1"/>
    </row>
    <row r="16" spans="1:16">
      <c r="A16" s="421"/>
      <c r="B16" s="48" t="s">
        <v>165</v>
      </c>
      <c r="C16" s="424"/>
      <c r="D16" s="1"/>
      <c r="E16" s="1"/>
      <c r="F16" s="1"/>
      <c r="G16" s="1"/>
      <c r="H16" s="1"/>
      <c r="I16" s="1"/>
      <c r="J16" s="1"/>
      <c r="K16" s="1"/>
      <c r="L16" s="1"/>
      <c r="M16" s="1"/>
      <c r="N16" s="1"/>
      <c r="O16" s="1"/>
      <c r="P16" s="1"/>
    </row>
    <row r="17" spans="1:16">
      <c r="A17" s="421"/>
      <c r="B17" s="48" t="s">
        <v>166</v>
      </c>
      <c r="C17" s="424"/>
      <c r="D17" s="1"/>
      <c r="E17" s="1"/>
      <c r="F17" s="1"/>
      <c r="G17" s="1"/>
      <c r="H17" s="1"/>
      <c r="I17" s="1"/>
      <c r="J17" s="1"/>
      <c r="K17" s="1"/>
      <c r="L17" s="1"/>
      <c r="M17" s="1"/>
      <c r="N17" s="1"/>
      <c r="O17" s="1"/>
      <c r="P17" s="1"/>
    </row>
    <row r="18" spans="1:16">
      <c r="A18" s="421"/>
      <c r="B18" s="1"/>
      <c r="C18" s="425"/>
      <c r="D18" s="1"/>
      <c r="E18" s="1"/>
      <c r="F18" s="1"/>
      <c r="G18" s="1"/>
      <c r="H18" s="1"/>
      <c r="I18" s="1"/>
      <c r="J18" s="1"/>
      <c r="K18" s="1"/>
      <c r="L18" s="1"/>
      <c r="M18" s="1"/>
      <c r="N18" s="1"/>
      <c r="O18" s="1"/>
      <c r="P18" s="1"/>
    </row>
    <row r="19" spans="1:16">
      <c r="A19" s="421"/>
      <c r="B19" s="1"/>
      <c r="C19" s="1"/>
      <c r="D19" s="1"/>
      <c r="E19" s="1"/>
      <c r="F19" s="1"/>
      <c r="G19" s="1"/>
      <c r="H19" s="1"/>
      <c r="I19" s="1"/>
      <c r="J19" s="1"/>
      <c r="K19" s="1"/>
      <c r="L19" s="1"/>
      <c r="M19" s="1"/>
      <c r="N19" s="1"/>
      <c r="O19" s="1"/>
      <c r="P19" s="1"/>
    </row>
    <row r="20" spans="1:16">
      <c r="A20" s="421"/>
      <c r="B20" s="1"/>
      <c r="C20" s="1"/>
      <c r="D20" s="1"/>
      <c r="E20" s="1"/>
      <c r="F20" s="1"/>
      <c r="G20" s="1"/>
      <c r="H20" s="1"/>
      <c r="I20" s="1"/>
      <c r="J20" s="1"/>
      <c r="K20" s="1"/>
      <c r="L20" s="1"/>
      <c r="M20" s="1"/>
      <c r="N20" s="1"/>
      <c r="O20" s="1"/>
      <c r="P20" s="1"/>
    </row>
    <row r="21" spans="1:16">
      <c r="A21" s="422"/>
      <c r="B21" s="1"/>
      <c r="C21" s="1"/>
      <c r="D21" s="1"/>
      <c r="E21" s="1"/>
      <c r="F21" s="1"/>
      <c r="G21" s="1"/>
      <c r="H21" s="1"/>
      <c r="I21" s="1"/>
      <c r="J21" s="1"/>
      <c r="K21" s="1"/>
      <c r="L21" s="1"/>
      <c r="M21" s="1"/>
      <c r="N21" s="1"/>
      <c r="O21" s="1"/>
      <c r="P21" s="1"/>
    </row>
  </sheetData>
  <mergeCells count="3">
    <mergeCell ref="D2:G2"/>
    <mergeCell ref="A4:A21"/>
    <mergeCell ref="C4:C18"/>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E519"/>
  <sheetViews>
    <sheetView workbookViewId="0">
      <pane xSplit="2" ySplit="5" topLeftCell="AC6" activePane="bottomRight" state="frozen"/>
      <selection pane="topRight" activeCell="C1" sqref="C1"/>
      <selection pane="bottomLeft" activeCell="A6" sqref="A6"/>
      <selection pane="bottomRight" activeCell="B7" sqref="B7"/>
    </sheetView>
  </sheetViews>
  <sheetFormatPr defaultRowHeight="15"/>
  <cols>
    <col min="1" max="1" width="8.85546875" style="92"/>
    <col min="2" max="2" width="40.28515625" customWidth="1"/>
    <col min="3" max="3" width="11.7109375" customWidth="1"/>
    <col min="4" max="4" width="12.85546875" bestFit="1" customWidth="1"/>
    <col min="5" max="5" width="3.28515625" bestFit="1" customWidth="1"/>
    <col min="6" max="6" width="12.85546875" bestFit="1" customWidth="1"/>
    <col min="7" max="7" width="7.5703125" bestFit="1" customWidth="1"/>
    <col min="8" max="8" width="12.85546875" bestFit="1" customWidth="1"/>
    <col min="9" max="9" width="7.5703125" bestFit="1" customWidth="1"/>
    <col min="10" max="10" width="12.85546875" bestFit="1" customWidth="1"/>
    <col min="11" max="11" width="5.42578125" bestFit="1" customWidth="1"/>
    <col min="12" max="12" width="12.85546875" bestFit="1" customWidth="1"/>
    <col min="13" max="13" width="7.7109375" bestFit="1" customWidth="1"/>
    <col min="14" max="14" width="12.85546875" bestFit="1" customWidth="1"/>
    <col min="15" max="15" width="7.28515625" bestFit="1" customWidth="1"/>
    <col min="16" max="16" width="12.85546875" bestFit="1" customWidth="1"/>
    <col min="17" max="17" width="11.28515625" customWidth="1"/>
    <col min="18" max="18" width="14.7109375" customWidth="1"/>
    <col min="19" max="19" width="11.140625" customWidth="1"/>
    <col min="20" max="20" width="13.85546875" customWidth="1"/>
    <col min="21" max="21" width="11.140625" customWidth="1"/>
    <col min="22" max="22" width="13.85546875" style="270" customWidth="1"/>
    <col min="23" max="23" width="11.140625" customWidth="1"/>
    <col min="24" max="24" width="13.85546875" style="270" customWidth="1"/>
    <col min="25" max="25" width="11.140625" customWidth="1"/>
    <col min="26" max="26" width="12.85546875" bestFit="1" customWidth="1"/>
    <col min="27" max="27" width="11.140625" customWidth="1"/>
    <col min="28" max="28" width="12.85546875" bestFit="1" customWidth="1"/>
    <col min="29" max="29" width="11.140625" customWidth="1"/>
    <col min="30" max="30" width="12.85546875" bestFit="1" customWidth="1"/>
    <col min="31" max="31" width="11.140625" customWidth="1"/>
    <col min="32" max="32" width="12.85546875" bestFit="1" customWidth="1"/>
    <col min="33" max="33" width="11.140625" customWidth="1"/>
    <col min="34" max="34" width="12.85546875" bestFit="1" customWidth="1"/>
    <col min="35" max="35" width="11.140625" customWidth="1"/>
    <col min="36" max="36" width="12.85546875" bestFit="1" customWidth="1"/>
    <col min="37" max="37" width="11.140625" customWidth="1"/>
    <col min="38" max="38" width="12.85546875" bestFit="1" customWidth="1"/>
    <col min="39" max="39" width="11.140625" customWidth="1"/>
    <col min="40" max="40" width="12.85546875" bestFit="1" customWidth="1"/>
    <col min="41" max="41" width="9.85546875" customWidth="1"/>
    <col min="42" max="42" width="11.42578125" customWidth="1"/>
    <col min="43" max="43" width="9.85546875" customWidth="1"/>
    <col min="44" max="44" width="11.42578125" customWidth="1"/>
    <col min="45" max="45" width="9.85546875" customWidth="1"/>
    <col min="46" max="46" width="11.42578125" customWidth="1"/>
    <col min="47" max="47" width="9.85546875" customWidth="1"/>
    <col min="48" max="48" width="11.42578125" customWidth="1"/>
    <col min="49" max="49" width="9.85546875" customWidth="1"/>
    <col min="50" max="50" width="11.42578125" style="270" customWidth="1"/>
  </cols>
  <sheetData>
    <row r="1" spans="1:161">
      <c r="A1" s="223"/>
      <c r="B1" s="27"/>
    </row>
    <row r="2" spans="1:161">
      <c r="A2" s="223"/>
      <c r="B2" s="100"/>
      <c r="C2" s="426"/>
      <c r="D2" s="426"/>
      <c r="E2" s="426"/>
      <c r="F2" s="426"/>
      <c r="G2" s="426"/>
      <c r="H2" s="426"/>
      <c r="I2" s="426"/>
      <c r="J2" s="426"/>
      <c r="K2" s="426"/>
      <c r="L2" s="426"/>
      <c r="M2" s="426"/>
      <c r="N2" s="426"/>
      <c r="O2" s="426"/>
      <c r="P2" s="426"/>
      <c r="Q2" s="426"/>
      <c r="R2" s="426"/>
      <c r="S2" s="426"/>
      <c r="T2" s="426"/>
      <c r="U2" s="426"/>
      <c r="V2" s="426"/>
      <c r="W2" s="426"/>
      <c r="X2" s="426"/>
      <c r="Y2" s="426"/>
      <c r="Z2" s="426"/>
      <c r="AA2" s="426"/>
      <c r="AB2" s="426"/>
      <c r="AC2" s="426"/>
      <c r="AD2" s="426"/>
      <c r="AE2" s="426"/>
      <c r="AF2" s="426"/>
      <c r="AG2" s="426"/>
      <c r="AH2" s="426"/>
      <c r="AI2" s="426"/>
      <c r="AJ2" s="426"/>
      <c r="AK2" s="426"/>
      <c r="AL2" s="426"/>
      <c r="AM2" s="426"/>
      <c r="AN2" s="426"/>
      <c r="AO2" s="426"/>
      <c r="AP2" s="426"/>
      <c r="AQ2" s="426"/>
      <c r="AR2" s="426"/>
      <c r="AS2" s="426"/>
      <c r="AT2" s="426"/>
      <c r="AU2" s="426"/>
      <c r="AV2" s="426"/>
      <c r="AW2" s="426"/>
      <c r="AX2" s="426"/>
      <c r="AY2" s="426"/>
    </row>
    <row r="3" spans="1:161" s="3" customFormat="1">
      <c r="A3" s="226"/>
      <c r="B3" s="101"/>
      <c r="C3" s="427"/>
      <c r="D3" s="427"/>
      <c r="E3" s="427"/>
      <c r="F3" s="427"/>
      <c r="G3" s="427"/>
      <c r="H3" s="427"/>
      <c r="I3" s="427"/>
      <c r="J3" s="427"/>
      <c r="K3" s="427"/>
      <c r="L3" s="427"/>
      <c r="M3" s="427"/>
      <c r="N3" s="427"/>
      <c r="O3" s="427"/>
      <c r="P3" s="427"/>
      <c r="Q3" s="427"/>
      <c r="R3" s="427"/>
      <c r="S3" s="427"/>
      <c r="T3" s="427"/>
      <c r="U3" s="427"/>
      <c r="V3" s="427"/>
      <c r="W3" s="427"/>
      <c r="X3" s="427"/>
      <c r="Y3" s="427"/>
      <c r="Z3" s="427"/>
      <c r="AA3" s="427"/>
      <c r="AB3" s="427"/>
      <c r="AC3" s="427"/>
      <c r="AD3" s="427"/>
      <c r="AE3" s="427"/>
      <c r="AF3" s="427"/>
      <c r="AG3" s="427"/>
      <c r="AH3" s="427"/>
      <c r="AI3" s="427"/>
      <c r="AJ3" s="427"/>
      <c r="AK3" s="427"/>
      <c r="AL3" s="427"/>
      <c r="AM3" s="427"/>
      <c r="AN3" s="427"/>
      <c r="AO3" s="427"/>
      <c r="AP3" s="427"/>
      <c r="AQ3" s="427"/>
      <c r="AR3" s="427"/>
      <c r="AS3" s="427"/>
      <c r="AT3" s="427"/>
      <c r="AU3" s="427"/>
      <c r="AV3" s="427"/>
      <c r="AW3" s="427"/>
      <c r="AX3" s="427"/>
      <c r="AY3" s="427"/>
    </row>
    <row r="4" spans="1:161" s="3" customFormat="1">
      <c r="A4" s="271"/>
      <c r="B4" s="271"/>
      <c r="C4" s="412" t="s">
        <v>451</v>
      </c>
      <c r="D4" s="413"/>
      <c r="E4" s="413"/>
      <c r="F4" s="413"/>
      <c r="G4" s="413"/>
      <c r="H4" s="413"/>
      <c r="I4" s="413"/>
      <c r="J4" s="413"/>
      <c r="K4" s="413"/>
      <c r="L4" s="413"/>
      <c r="M4" s="413"/>
      <c r="N4" s="225"/>
      <c r="O4" s="428" t="s">
        <v>452</v>
      </c>
      <c r="P4" s="428"/>
      <c r="Q4" s="428"/>
      <c r="R4" s="428"/>
      <c r="S4" s="428"/>
      <c r="T4" s="428"/>
      <c r="U4" s="428"/>
      <c r="V4" s="428"/>
      <c r="W4" s="428"/>
      <c r="X4" s="428"/>
      <c r="Y4" s="272"/>
      <c r="Z4" s="272"/>
      <c r="AA4" s="272"/>
      <c r="AB4" s="272"/>
      <c r="AC4" s="429" t="s">
        <v>453</v>
      </c>
      <c r="AD4" s="430"/>
      <c r="AE4" s="430"/>
      <c r="AF4" s="430"/>
      <c r="AG4" s="430"/>
      <c r="AH4" s="430"/>
      <c r="AI4" s="430"/>
      <c r="AJ4" s="430"/>
      <c r="AK4" s="430"/>
      <c r="AL4" s="430"/>
      <c r="AM4" s="430"/>
      <c r="AN4" s="430"/>
      <c r="AO4" s="430"/>
      <c r="AP4" s="430"/>
      <c r="AQ4" s="430"/>
      <c r="AR4" s="430"/>
      <c r="AS4" s="430"/>
      <c r="AT4" s="430"/>
      <c r="AU4" s="430"/>
      <c r="AV4" s="430"/>
      <c r="AW4" s="430"/>
      <c r="AX4" s="430"/>
      <c r="AY4" s="431"/>
    </row>
    <row r="5" spans="1:161" s="12" customFormat="1" ht="60">
      <c r="A5" s="102" t="s">
        <v>454</v>
      </c>
      <c r="B5" s="103" t="s">
        <v>455</v>
      </c>
      <c r="C5" s="104" t="s">
        <v>456</v>
      </c>
      <c r="D5" s="104" t="s">
        <v>457</v>
      </c>
      <c r="E5" s="69" t="s">
        <v>458</v>
      </c>
      <c r="F5" s="69" t="s">
        <v>457</v>
      </c>
      <c r="G5" s="104" t="s">
        <v>459</v>
      </c>
      <c r="H5" s="104" t="s">
        <v>457</v>
      </c>
      <c r="I5" s="69" t="s">
        <v>460</v>
      </c>
      <c r="J5" s="69" t="s">
        <v>457</v>
      </c>
      <c r="K5" s="104" t="s">
        <v>461</v>
      </c>
      <c r="L5" s="104" t="s">
        <v>457</v>
      </c>
      <c r="M5" s="69" t="s">
        <v>462</v>
      </c>
      <c r="N5" s="69" t="s">
        <v>457</v>
      </c>
      <c r="O5" s="104" t="s">
        <v>463</v>
      </c>
      <c r="P5" s="104" t="s">
        <v>457</v>
      </c>
      <c r="Q5" s="69" t="s">
        <v>464</v>
      </c>
      <c r="R5" s="69" t="s">
        <v>457</v>
      </c>
      <c r="S5" s="104" t="s">
        <v>465</v>
      </c>
      <c r="T5" s="104" t="s">
        <v>457</v>
      </c>
      <c r="U5" s="273" t="s">
        <v>466</v>
      </c>
      <c r="V5" s="273" t="s">
        <v>457</v>
      </c>
      <c r="W5" s="104" t="s">
        <v>467</v>
      </c>
      <c r="X5" s="104" t="s">
        <v>457</v>
      </c>
      <c r="Y5" s="69" t="s">
        <v>661</v>
      </c>
      <c r="Z5" s="69" t="s">
        <v>457</v>
      </c>
      <c r="AA5" s="104" t="s">
        <v>468</v>
      </c>
      <c r="AB5" s="104" t="s">
        <v>457</v>
      </c>
      <c r="AC5" s="69" t="s">
        <v>662</v>
      </c>
      <c r="AD5" s="69" t="s">
        <v>457</v>
      </c>
      <c r="AE5" s="104" t="s">
        <v>663</v>
      </c>
      <c r="AF5" s="104" t="s">
        <v>457</v>
      </c>
      <c r="AG5" s="69" t="s">
        <v>470</v>
      </c>
      <c r="AH5" s="69" t="s">
        <v>457</v>
      </c>
      <c r="AI5" s="104" t="s">
        <v>664</v>
      </c>
      <c r="AJ5" s="104" t="s">
        <v>457</v>
      </c>
      <c r="AK5" s="69" t="s">
        <v>665</v>
      </c>
      <c r="AL5" s="69" t="s">
        <v>457</v>
      </c>
      <c r="AM5" s="104" t="s">
        <v>666</v>
      </c>
      <c r="AN5" s="104" t="s">
        <v>457</v>
      </c>
      <c r="AO5" s="69" t="s">
        <v>469</v>
      </c>
      <c r="AP5" s="69" t="s">
        <v>457</v>
      </c>
      <c r="AQ5" s="104" t="s">
        <v>471</v>
      </c>
      <c r="AR5" s="104" t="s">
        <v>457</v>
      </c>
      <c r="AS5" s="69" t="s">
        <v>667</v>
      </c>
      <c r="AT5" s="69" t="s">
        <v>457</v>
      </c>
      <c r="AU5" s="104" t="s">
        <v>472</v>
      </c>
      <c r="AV5" s="104" t="s">
        <v>457</v>
      </c>
      <c r="AW5" s="273" t="s">
        <v>668</v>
      </c>
      <c r="AX5" s="273" t="s">
        <v>457</v>
      </c>
      <c r="AY5" s="105"/>
    </row>
    <row r="6" spans="1:161">
      <c r="A6" s="223">
        <v>1</v>
      </c>
      <c r="B6" s="1" t="s">
        <v>473</v>
      </c>
      <c r="C6" s="1">
        <v>2</v>
      </c>
      <c r="D6" s="1"/>
      <c r="E6" s="1"/>
      <c r="F6" s="1"/>
      <c r="G6" s="1">
        <v>1</v>
      </c>
      <c r="H6" s="1"/>
      <c r="I6" s="1">
        <v>1</v>
      </c>
      <c r="J6" s="1"/>
      <c r="K6" s="1">
        <v>1</v>
      </c>
      <c r="L6" s="1"/>
      <c r="M6" s="1">
        <v>1</v>
      </c>
      <c r="N6" s="1"/>
      <c r="O6" s="1">
        <v>2</v>
      </c>
      <c r="P6" s="1"/>
      <c r="Q6" s="1">
        <v>2</v>
      </c>
      <c r="R6" s="1"/>
      <c r="S6" s="1">
        <v>1</v>
      </c>
      <c r="T6" s="1">
        <v>20000</v>
      </c>
      <c r="U6" s="1">
        <v>1</v>
      </c>
      <c r="V6" s="66">
        <v>18700</v>
      </c>
      <c r="W6" s="1">
        <v>1</v>
      </c>
      <c r="X6" s="66">
        <v>17000</v>
      </c>
      <c r="Y6" s="1">
        <v>2</v>
      </c>
      <c r="Z6" s="1">
        <v>25000</v>
      </c>
      <c r="AA6" s="1"/>
      <c r="AB6" s="1">
        <v>9600</v>
      </c>
      <c r="AC6" s="1">
        <v>2</v>
      </c>
      <c r="AD6" s="66">
        <v>6400</v>
      </c>
      <c r="AE6" s="1">
        <v>1</v>
      </c>
      <c r="AF6" s="1">
        <v>800</v>
      </c>
      <c r="AG6" s="1"/>
      <c r="AH6" s="1"/>
      <c r="AI6" s="1">
        <v>1</v>
      </c>
      <c r="AJ6" s="1">
        <v>200</v>
      </c>
      <c r="AK6" s="1">
        <v>2</v>
      </c>
      <c r="AL6" s="1">
        <v>666</v>
      </c>
      <c r="AM6" s="1">
        <v>1</v>
      </c>
      <c r="AN6" s="1">
        <v>13920</v>
      </c>
      <c r="AO6" s="1">
        <v>1</v>
      </c>
      <c r="AP6" s="1">
        <v>800</v>
      </c>
      <c r="AQ6" s="1">
        <v>1</v>
      </c>
      <c r="AR6" s="1">
        <v>3000</v>
      </c>
      <c r="AS6" s="1"/>
      <c r="AT6" s="1"/>
      <c r="AU6" s="1">
        <v>1</v>
      </c>
      <c r="AV6" s="1"/>
      <c r="AW6" s="1">
        <v>1</v>
      </c>
      <c r="AX6" s="66">
        <v>16500</v>
      </c>
      <c r="AY6" s="1"/>
    </row>
    <row r="7" spans="1:161">
      <c r="A7" s="223">
        <v>1</v>
      </c>
      <c r="B7" s="1" t="s">
        <v>474</v>
      </c>
      <c r="C7" s="1">
        <v>3</v>
      </c>
      <c r="D7" s="1"/>
      <c r="E7" s="1"/>
      <c r="F7" s="1"/>
      <c r="G7" s="1">
        <v>1</v>
      </c>
      <c r="H7" s="1"/>
      <c r="I7" s="1"/>
      <c r="J7" s="1"/>
      <c r="K7" s="1"/>
      <c r="L7" s="1"/>
      <c r="M7" s="1"/>
      <c r="N7" s="1"/>
      <c r="O7" s="1">
        <v>4</v>
      </c>
      <c r="P7" s="1"/>
      <c r="Q7" s="1"/>
      <c r="R7" s="1"/>
      <c r="S7" s="1"/>
      <c r="T7" s="1"/>
      <c r="U7" s="1"/>
      <c r="V7" s="66"/>
      <c r="W7" s="1"/>
      <c r="X7" s="66"/>
      <c r="Y7" s="1"/>
      <c r="Z7" s="1"/>
      <c r="AA7" s="1"/>
      <c r="AB7" s="1"/>
      <c r="AC7" s="1"/>
      <c r="AD7" s="1"/>
      <c r="AE7" s="1"/>
      <c r="AF7" s="1"/>
      <c r="AG7" s="1"/>
      <c r="AH7" s="1"/>
      <c r="AI7" s="1"/>
      <c r="AJ7" s="1"/>
      <c r="AK7" s="1"/>
      <c r="AL7" s="1"/>
      <c r="AM7" s="1"/>
      <c r="AN7" s="1"/>
      <c r="AO7" s="1"/>
      <c r="AP7" s="1"/>
      <c r="AQ7" s="1"/>
      <c r="AR7" s="1"/>
      <c r="AS7" s="1"/>
      <c r="AT7" s="1"/>
      <c r="AU7" s="1"/>
      <c r="AV7" s="1"/>
      <c r="AW7" s="1"/>
      <c r="AX7" s="66"/>
      <c r="AY7" s="1"/>
    </row>
    <row r="8" spans="1:161">
      <c r="A8" s="223">
        <v>2</v>
      </c>
      <c r="B8" s="1" t="s">
        <v>475</v>
      </c>
      <c r="C8" s="1">
        <v>3</v>
      </c>
      <c r="D8" s="1"/>
      <c r="E8" s="1">
        <v>2</v>
      </c>
      <c r="F8" s="1"/>
      <c r="G8" s="1">
        <v>1</v>
      </c>
      <c r="H8" s="1"/>
      <c r="I8" s="1"/>
      <c r="J8" s="1"/>
      <c r="K8" s="1">
        <v>6</v>
      </c>
      <c r="L8" s="1"/>
      <c r="M8" s="1"/>
      <c r="N8" s="1"/>
      <c r="O8" s="1" t="s">
        <v>669</v>
      </c>
      <c r="P8" s="1"/>
      <c r="Q8" s="1">
        <v>6</v>
      </c>
      <c r="R8" s="1"/>
      <c r="S8" s="1"/>
      <c r="T8" s="1"/>
      <c r="U8" s="1"/>
      <c r="V8" s="66"/>
      <c r="W8" s="1"/>
      <c r="X8" s="66"/>
      <c r="Y8" s="1"/>
      <c r="Z8" s="1"/>
      <c r="AA8" s="1"/>
      <c r="AB8" s="1"/>
      <c r="AC8" s="1"/>
      <c r="AD8" s="1"/>
      <c r="AE8" s="1"/>
      <c r="AF8" s="1"/>
      <c r="AG8" s="1">
        <v>3</v>
      </c>
      <c r="AH8" s="1">
        <v>1250</v>
      </c>
      <c r="AI8" s="1"/>
      <c r="AJ8" s="1"/>
      <c r="AK8" s="1"/>
      <c r="AL8" s="1"/>
      <c r="AM8" s="1"/>
      <c r="AN8" s="1"/>
      <c r="AO8" s="1"/>
      <c r="AP8" s="1"/>
      <c r="AQ8" s="1"/>
      <c r="AR8" s="1"/>
      <c r="AS8" s="1"/>
      <c r="AT8" s="1"/>
      <c r="AU8" s="1"/>
      <c r="AV8" s="1"/>
      <c r="AW8" s="1"/>
      <c r="AX8" s="66"/>
      <c r="AY8" s="1"/>
    </row>
    <row r="9" spans="1:161">
      <c r="A9" s="223">
        <v>3</v>
      </c>
      <c r="B9" s="1" t="s">
        <v>476</v>
      </c>
      <c r="C9" s="1"/>
      <c r="D9" s="1"/>
      <c r="E9" s="1"/>
      <c r="F9" s="1"/>
      <c r="G9" s="1"/>
      <c r="H9" s="1"/>
      <c r="I9" s="1"/>
      <c r="J9" s="1"/>
      <c r="K9" s="1">
        <v>1</v>
      </c>
      <c r="L9" s="1"/>
      <c r="M9" s="1"/>
      <c r="N9" s="1"/>
      <c r="O9" s="1">
        <v>1</v>
      </c>
      <c r="P9" s="1"/>
      <c r="Q9" s="1"/>
      <c r="R9" s="1"/>
      <c r="S9" s="1">
        <v>2</v>
      </c>
      <c r="T9" s="1">
        <v>20000</v>
      </c>
      <c r="U9" s="1">
        <v>2</v>
      </c>
      <c r="V9" s="66">
        <v>18700</v>
      </c>
      <c r="W9" s="1">
        <v>2</v>
      </c>
      <c r="X9" s="66">
        <v>17000</v>
      </c>
      <c r="Y9" s="1"/>
      <c r="Z9" s="1"/>
      <c r="AA9" s="1"/>
      <c r="AB9" s="1"/>
      <c r="AC9" s="1"/>
      <c r="AD9" s="1"/>
      <c r="AE9" s="1"/>
      <c r="AF9" s="1"/>
      <c r="AG9" s="1"/>
      <c r="AH9" s="1"/>
      <c r="AI9" s="1"/>
      <c r="AJ9" s="1"/>
      <c r="AK9" s="1"/>
      <c r="AL9" s="1"/>
      <c r="AM9" s="1"/>
      <c r="AN9" s="1"/>
      <c r="AO9" s="1"/>
      <c r="AP9" s="1"/>
      <c r="AQ9" s="1"/>
      <c r="AR9" s="1"/>
      <c r="AS9" s="1"/>
      <c r="AT9" s="1"/>
      <c r="AU9" s="1">
        <v>2</v>
      </c>
      <c r="AV9" s="1"/>
      <c r="AW9" s="1">
        <v>2</v>
      </c>
      <c r="AX9" s="66">
        <v>16500</v>
      </c>
      <c r="AY9" s="1"/>
    </row>
    <row r="10" spans="1:161">
      <c r="A10" s="223">
        <v>4</v>
      </c>
      <c r="B10" s="1" t="s">
        <v>477</v>
      </c>
      <c r="C10" s="1">
        <v>2</v>
      </c>
      <c r="D10" s="1"/>
      <c r="E10" s="1"/>
      <c r="F10" s="1"/>
      <c r="G10" s="1"/>
      <c r="H10" s="1"/>
      <c r="I10" s="1"/>
      <c r="J10" s="1"/>
      <c r="K10" s="1">
        <v>1</v>
      </c>
      <c r="L10" s="1"/>
      <c r="M10" s="1"/>
      <c r="N10" s="1"/>
      <c r="O10" s="1" t="s">
        <v>670</v>
      </c>
      <c r="P10" s="1"/>
      <c r="Q10" s="1">
        <v>2</v>
      </c>
      <c r="R10" s="1"/>
      <c r="S10" s="1"/>
      <c r="T10" s="1"/>
      <c r="U10" s="1"/>
      <c r="V10" s="66"/>
      <c r="W10" s="1"/>
      <c r="X10" s="66"/>
      <c r="Y10" s="1"/>
      <c r="Z10" s="1"/>
      <c r="AA10" s="1"/>
      <c r="AB10" s="1"/>
      <c r="AC10" s="1"/>
      <c r="AD10" s="1"/>
      <c r="AE10" s="1"/>
      <c r="AF10" s="1"/>
      <c r="AG10" s="1">
        <v>1</v>
      </c>
      <c r="AH10" s="1">
        <v>1250</v>
      </c>
      <c r="AI10" s="1"/>
      <c r="AJ10" s="1"/>
      <c r="AK10" s="1"/>
      <c r="AL10" s="1"/>
      <c r="AM10" s="1"/>
      <c r="AN10" s="1"/>
      <c r="AO10" s="1"/>
      <c r="AP10" s="1"/>
      <c r="AQ10" s="1"/>
      <c r="AR10" s="1"/>
      <c r="AS10" s="1">
        <v>1</v>
      </c>
      <c r="AT10" s="1">
        <v>200</v>
      </c>
      <c r="AU10" s="1"/>
      <c r="AV10" s="1"/>
      <c r="AW10" s="1"/>
      <c r="AX10" s="66"/>
      <c r="AY10" s="1"/>
    </row>
    <row r="11" spans="1:161">
      <c r="A11" s="223">
        <v>5</v>
      </c>
      <c r="B11" s="1" t="s">
        <v>478</v>
      </c>
      <c r="C11" s="1">
        <v>1</v>
      </c>
      <c r="D11" s="1"/>
      <c r="E11" s="1"/>
      <c r="F11" s="1"/>
      <c r="G11" s="1"/>
      <c r="H11" s="1"/>
      <c r="I11" s="1">
        <v>1</v>
      </c>
      <c r="J11" s="1"/>
      <c r="K11" s="1"/>
      <c r="L11" s="1"/>
      <c r="M11" s="1"/>
      <c r="N11" s="1"/>
      <c r="O11" s="1">
        <v>2</v>
      </c>
      <c r="P11" s="1"/>
      <c r="Q11" s="1">
        <v>1</v>
      </c>
      <c r="R11" s="1"/>
      <c r="S11" s="1">
        <v>1</v>
      </c>
      <c r="T11" s="1">
        <v>20000</v>
      </c>
      <c r="U11" s="1">
        <v>1</v>
      </c>
      <c r="V11" s="66">
        <v>18700</v>
      </c>
      <c r="W11" s="1">
        <v>1</v>
      </c>
      <c r="X11" s="66">
        <v>17000</v>
      </c>
      <c r="Y11" s="1">
        <v>1</v>
      </c>
      <c r="Z11" s="1">
        <v>25000</v>
      </c>
      <c r="AA11" s="1">
        <v>1</v>
      </c>
      <c r="AB11" s="1">
        <v>9600</v>
      </c>
      <c r="AC11" s="1"/>
      <c r="AD11" s="1"/>
      <c r="AE11" s="1"/>
      <c r="AF11" s="1"/>
      <c r="AG11" s="1"/>
      <c r="AH11" s="1"/>
      <c r="AI11" s="1"/>
      <c r="AJ11" s="1"/>
      <c r="AK11" s="1"/>
      <c r="AL11" s="1"/>
      <c r="AM11" s="1"/>
      <c r="AN11" s="1"/>
      <c r="AO11" s="1"/>
      <c r="AP11" s="1"/>
      <c r="AQ11" s="1"/>
      <c r="AR11" s="1"/>
      <c r="AS11" s="1"/>
      <c r="AT11" s="1"/>
      <c r="AU11" s="1"/>
      <c r="AV11" s="1"/>
      <c r="AW11" s="1"/>
      <c r="AX11" s="66"/>
      <c r="AY11" s="1"/>
    </row>
    <row r="12" spans="1:161">
      <c r="A12" s="223">
        <v>6</v>
      </c>
      <c r="B12" s="1" t="s">
        <v>479</v>
      </c>
      <c r="C12" s="1">
        <v>1</v>
      </c>
      <c r="D12" s="1"/>
      <c r="E12" s="1"/>
      <c r="F12" s="1"/>
      <c r="G12" s="1"/>
      <c r="H12" s="1"/>
      <c r="I12" s="1">
        <v>1</v>
      </c>
      <c r="J12" s="1"/>
      <c r="K12" s="1"/>
      <c r="L12" s="1"/>
      <c r="M12" s="1"/>
      <c r="N12" s="1"/>
      <c r="O12" s="1">
        <v>2</v>
      </c>
      <c r="P12" s="1"/>
      <c r="Q12" s="1">
        <v>1</v>
      </c>
      <c r="R12" s="1"/>
      <c r="S12" s="1">
        <v>1</v>
      </c>
      <c r="T12" s="1">
        <v>20000</v>
      </c>
      <c r="U12" s="1">
        <v>1</v>
      </c>
      <c r="V12" s="66">
        <v>18700</v>
      </c>
      <c r="W12" s="1">
        <v>1</v>
      </c>
      <c r="X12" s="66">
        <v>17000</v>
      </c>
      <c r="Y12" s="1">
        <v>1</v>
      </c>
      <c r="Z12" s="1">
        <v>25000</v>
      </c>
      <c r="AA12" s="1">
        <v>1</v>
      </c>
      <c r="AB12" s="1">
        <v>9600</v>
      </c>
      <c r="AC12" s="1"/>
      <c r="AD12" s="1"/>
      <c r="AE12" s="1"/>
      <c r="AF12" s="1"/>
      <c r="AG12" s="1"/>
      <c r="AH12" s="1"/>
      <c r="AI12" s="1"/>
      <c r="AJ12" s="1"/>
      <c r="AK12" s="1"/>
      <c r="AL12" s="1"/>
      <c r="AM12" s="1"/>
      <c r="AN12" s="1"/>
      <c r="AO12" s="1"/>
      <c r="AP12" s="1"/>
      <c r="AQ12" s="1"/>
      <c r="AR12" s="1"/>
      <c r="AS12" s="1"/>
      <c r="AT12" s="1"/>
      <c r="AU12" s="1"/>
      <c r="AV12" s="1"/>
      <c r="AW12" s="1"/>
      <c r="AX12" s="66"/>
      <c r="AY12" s="1"/>
    </row>
    <row r="13" spans="1:161">
      <c r="A13" s="223">
        <v>7</v>
      </c>
      <c r="B13" s="1" t="s">
        <v>480</v>
      </c>
      <c r="C13" s="1">
        <v>1</v>
      </c>
      <c r="D13" s="1"/>
      <c r="E13" s="1"/>
      <c r="F13" s="1"/>
      <c r="G13" s="1"/>
      <c r="H13" s="1"/>
      <c r="I13" s="1">
        <v>1</v>
      </c>
      <c r="J13" s="1"/>
      <c r="K13" s="1"/>
      <c r="L13" s="1"/>
      <c r="M13" s="1"/>
      <c r="N13" s="1"/>
      <c r="O13" s="1">
        <v>2</v>
      </c>
      <c r="P13" s="1"/>
      <c r="Q13" s="1">
        <v>1</v>
      </c>
      <c r="R13" s="1"/>
      <c r="S13" s="1">
        <v>1</v>
      </c>
      <c r="T13" s="1">
        <v>20000</v>
      </c>
      <c r="U13" s="1">
        <v>1</v>
      </c>
      <c r="V13" s="66">
        <v>18700</v>
      </c>
      <c r="W13" s="1">
        <v>1</v>
      </c>
      <c r="X13" s="66">
        <v>17000</v>
      </c>
      <c r="Y13" s="1">
        <v>1</v>
      </c>
      <c r="Z13" s="1">
        <v>25000</v>
      </c>
      <c r="AA13" s="1">
        <v>1</v>
      </c>
      <c r="AB13" s="1">
        <v>9600</v>
      </c>
      <c r="AC13" s="1"/>
      <c r="AD13" s="1"/>
      <c r="AE13" s="1"/>
      <c r="AF13" s="1"/>
      <c r="AG13" s="1"/>
      <c r="AH13" s="1"/>
      <c r="AI13" s="1"/>
      <c r="AJ13" s="1"/>
      <c r="AK13" s="1"/>
      <c r="AL13" s="1"/>
      <c r="AM13" s="1"/>
      <c r="AN13" s="1"/>
      <c r="AO13" s="1"/>
      <c r="AP13" s="1"/>
      <c r="AQ13" s="1"/>
      <c r="AR13" s="1"/>
      <c r="AS13" s="1"/>
      <c r="AT13" s="1"/>
      <c r="AU13" s="1"/>
      <c r="AV13" s="1"/>
      <c r="AW13" s="1"/>
      <c r="AX13" s="66"/>
      <c r="AY13" s="1"/>
    </row>
    <row r="14" spans="1:161">
      <c r="A14" s="223">
        <v>8</v>
      </c>
      <c r="B14" s="1" t="s">
        <v>481</v>
      </c>
      <c r="C14" s="1">
        <v>1</v>
      </c>
      <c r="D14" s="1"/>
      <c r="E14" s="1"/>
      <c r="F14" s="1"/>
      <c r="G14" s="1">
        <v>1</v>
      </c>
      <c r="H14" s="1"/>
      <c r="I14" s="1"/>
      <c r="J14" s="1"/>
      <c r="K14" s="1">
        <v>1</v>
      </c>
      <c r="L14" s="1"/>
      <c r="M14" s="1"/>
      <c r="N14" s="1"/>
      <c r="O14" s="1">
        <v>4</v>
      </c>
      <c r="P14" s="1"/>
      <c r="Q14" s="1"/>
      <c r="R14" s="1"/>
      <c r="S14" s="1"/>
      <c r="T14" s="1"/>
      <c r="U14" s="1"/>
      <c r="V14" s="66"/>
      <c r="W14" s="1"/>
      <c r="X14" s="66"/>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66"/>
      <c r="AY14" s="1"/>
    </row>
    <row r="15" spans="1:161">
      <c r="A15" s="223">
        <v>9</v>
      </c>
      <c r="B15" s="1" t="s">
        <v>482</v>
      </c>
      <c r="C15" s="1">
        <v>8</v>
      </c>
      <c r="D15" s="1"/>
      <c r="E15" s="1"/>
      <c r="F15" s="1"/>
      <c r="G15" s="1">
        <v>5</v>
      </c>
      <c r="H15" s="1"/>
      <c r="I15" s="1"/>
      <c r="J15" s="1"/>
      <c r="K15" s="1"/>
      <c r="L15" s="1"/>
      <c r="M15" s="1"/>
      <c r="N15" s="1"/>
      <c r="O15" s="1">
        <v>9</v>
      </c>
      <c r="P15" s="1"/>
      <c r="Q15" s="1">
        <v>11</v>
      </c>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27"/>
      <c r="BA15" s="27"/>
    </row>
    <row r="16" spans="1:161" s="6" customFormat="1">
      <c r="A16" s="226"/>
      <c r="B16" s="6" t="s">
        <v>671</v>
      </c>
      <c r="C16" s="6">
        <f>SUM(C6:C15)</f>
        <v>22</v>
      </c>
      <c r="D16" s="72">
        <f t="shared" ref="D16:AY16" si="0">SUM(D6:D15)</f>
        <v>0</v>
      </c>
      <c r="E16" s="6">
        <f t="shared" si="0"/>
        <v>2</v>
      </c>
      <c r="F16" s="72">
        <f t="shared" si="0"/>
        <v>0</v>
      </c>
      <c r="G16" s="6">
        <f t="shared" si="0"/>
        <v>9</v>
      </c>
      <c r="H16" s="72">
        <f t="shared" si="0"/>
        <v>0</v>
      </c>
      <c r="I16" s="6">
        <f t="shared" si="0"/>
        <v>4</v>
      </c>
      <c r="J16" s="72">
        <f t="shared" si="0"/>
        <v>0</v>
      </c>
      <c r="K16" s="6">
        <f t="shared" si="0"/>
        <v>10</v>
      </c>
      <c r="L16" s="72">
        <f t="shared" si="0"/>
        <v>0</v>
      </c>
      <c r="M16" s="6">
        <f t="shared" si="0"/>
        <v>1</v>
      </c>
      <c r="N16" s="72">
        <f t="shared" si="0"/>
        <v>0</v>
      </c>
      <c r="O16" s="6">
        <f t="shared" si="0"/>
        <v>26</v>
      </c>
      <c r="P16" s="72">
        <f t="shared" si="0"/>
        <v>0</v>
      </c>
      <c r="Q16" s="6">
        <f>SUM(Q6:Q15)</f>
        <v>24</v>
      </c>
      <c r="R16" s="72">
        <f>SUM(R6:R15)</f>
        <v>0</v>
      </c>
      <c r="S16" s="6">
        <f t="shared" si="0"/>
        <v>6</v>
      </c>
      <c r="T16" s="72">
        <f t="shared" si="0"/>
        <v>100000</v>
      </c>
      <c r="U16" s="6">
        <f t="shared" si="0"/>
        <v>6</v>
      </c>
      <c r="V16" s="72">
        <f t="shared" si="0"/>
        <v>93500</v>
      </c>
      <c r="W16" s="6">
        <f t="shared" si="0"/>
        <v>6</v>
      </c>
      <c r="X16" s="72">
        <f t="shared" si="0"/>
        <v>85000</v>
      </c>
      <c r="Y16" s="6">
        <f t="shared" si="0"/>
        <v>5</v>
      </c>
      <c r="Z16" s="72">
        <f t="shared" si="0"/>
        <v>100000</v>
      </c>
      <c r="AA16" s="6">
        <f t="shared" si="0"/>
        <v>3</v>
      </c>
      <c r="AB16" s="72">
        <f t="shared" si="0"/>
        <v>38400</v>
      </c>
      <c r="AC16" s="6">
        <f t="shared" si="0"/>
        <v>2</v>
      </c>
      <c r="AD16" s="72">
        <f t="shared" si="0"/>
        <v>6400</v>
      </c>
      <c r="AE16" s="6">
        <f t="shared" si="0"/>
        <v>1</v>
      </c>
      <c r="AF16" s="72">
        <f t="shared" si="0"/>
        <v>800</v>
      </c>
      <c r="AG16" s="6">
        <f t="shared" si="0"/>
        <v>4</v>
      </c>
      <c r="AH16" s="72">
        <f t="shared" si="0"/>
        <v>2500</v>
      </c>
      <c r="AI16" s="6">
        <f t="shared" si="0"/>
        <v>1</v>
      </c>
      <c r="AJ16" s="72">
        <f t="shared" si="0"/>
        <v>200</v>
      </c>
      <c r="AK16" s="6">
        <f t="shared" si="0"/>
        <v>2</v>
      </c>
      <c r="AL16" s="72">
        <f t="shared" si="0"/>
        <v>666</v>
      </c>
      <c r="AM16" s="6">
        <f t="shared" si="0"/>
        <v>1</v>
      </c>
      <c r="AN16" s="72">
        <f t="shared" si="0"/>
        <v>13920</v>
      </c>
      <c r="AO16" s="6">
        <f t="shared" si="0"/>
        <v>1</v>
      </c>
      <c r="AP16" s="72">
        <f t="shared" si="0"/>
        <v>800</v>
      </c>
      <c r="AQ16" s="6">
        <f t="shared" si="0"/>
        <v>1</v>
      </c>
      <c r="AR16" s="72">
        <f t="shared" si="0"/>
        <v>3000</v>
      </c>
      <c r="AS16" s="6">
        <f t="shared" si="0"/>
        <v>1</v>
      </c>
      <c r="AT16" s="72">
        <f t="shared" si="0"/>
        <v>200</v>
      </c>
      <c r="AU16" s="6">
        <f t="shared" si="0"/>
        <v>3</v>
      </c>
      <c r="AV16" s="72">
        <f t="shared" si="0"/>
        <v>0</v>
      </c>
      <c r="AW16" s="6">
        <f t="shared" si="0"/>
        <v>3</v>
      </c>
      <c r="AX16" s="72">
        <f t="shared" si="0"/>
        <v>33000</v>
      </c>
      <c r="AY16" s="6">
        <f t="shared" si="0"/>
        <v>0</v>
      </c>
      <c r="AZ16" s="274"/>
      <c r="BA16" s="274"/>
      <c r="BB16" s="274"/>
      <c r="BC16" s="274"/>
      <c r="BD16" s="274"/>
      <c r="BE16" s="274"/>
      <c r="BF16" s="274"/>
      <c r="BG16" s="274"/>
      <c r="BH16" s="274"/>
      <c r="BI16" s="274"/>
      <c r="BJ16" s="274"/>
      <c r="BK16" s="274"/>
      <c r="BL16" s="274"/>
      <c r="BM16" s="274"/>
      <c r="BN16" s="274"/>
      <c r="BO16" s="274"/>
      <c r="BP16" s="274"/>
      <c r="BQ16" s="274"/>
      <c r="BR16" s="274"/>
      <c r="BS16" s="274"/>
      <c r="BT16" s="274"/>
      <c r="BU16" s="274"/>
      <c r="BV16" s="274"/>
      <c r="BW16" s="274"/>
      <c r="BX16" s="274"/>
      <c r="BY16" s="274"/>
      <c r="BZ16" s="274"/>
      <c r="CA16" s="274"/>
      <c r="CB16" s="274"/>
      <c r="CC16" s="274"/>
      <c r="CD16" s="274"/>
      <c r="CE16" s="274"/>
      <c r="CF16" s="274"/>
      <c r="CG16" s="274"/>
      <c r="CH16" s="274"/>
      <c r="CI16" s="274"/>
      <c r="CJ16" s="274"/>
      <c r="CK16" s="274"/>
      <c r="CL16" s="274"/>
      <c r="CM16" s="274"/>
      <c r="CN16" s="274"/>
      <c r="CO16" s="274"/>
      <c r="CP16" s="274"/>
      <c r="CQ16" s="274"/>
      <c r="CR16" s="274"/>
      <c r="CS16" s="274"/>
      <c r="CT16" s="274"/>
      <c r="CU16" s="274"/>
      <c r="CV16" s="274"/>
      <c r="CW16" s="274"/>
      <c r="CX16" s="274"/>
      <c r="CY16" s="274"/>
      <c r="CZ16" s="274"/>
      <c r="DA16" s="274"/>
      <c r="DB16" s="274"/>
      <c r="DC16" s="274"/>
      <c r="DD16" s="274"/>
      <c r="DE16" s="274"/>
      <c r="DF16" s="274"/>
      <c r="DG16" s="274"/>
      <c r="DH16" s="274"/>
      <c r="DI16" s="274"/>
      <c r="DJ16" s="274"/>
      <c r="DK16" s="274"/>
      <c r="DL16" s="274"/>
      <c r="DM16" s="274"/>
      <c r="DN16" s="274"/>
      <c r="DO16" s="274"/>
      <c r="DP16" s="274"/>
      <c r="DQ16" s="274"/>
      <c r="DR16" s="274"/>
      <c r="DS16" s="274"/>
      <c r="DT16" s="274"/>
      <c r="DU16" s="274"/>
      <c r="DV16" s="274"/>
      <c r="DW16" s="274"/>
      <c r="DX16" s="274"/>
      <c r="DY16" s="274"/>
      <c r="DZ16" s="274"/>
      <c r="EA16" s="274"/>
      <c r="EB16" s="274"/>
      <c r="EC16" s="274"/>
      <c r="ED16" s="274"/>
      <c r="EE16" s="274"/>
      <c r="EF16" s="274"/>
      <c r="EG16" s="274"/>
      <c r="EH16" s="274"/>
      <c r="EI16" s="274"/>
      <c r="EJ16" s="274"/>
      <c r="EK16" s="274"/>
      <c r="EL16" s="274"/>
      <c r="EM16" s="274"/>
      <c r="EN16" s="274"/>
      <c r="EO16" s="274"/>
      <c r="EP16" s="274"/>
      <c r="EQ16" s="274"/>
      <c r="ER16" s="274"/>
      <c r="ES16" s="274"/>
      <c r="ET16" s="274"/>
      <c r="EU16" s="274"/>
      <c r="EV16" s="274"/>
      <c r="EW16" s="274"/>
      <c r="EX16" s="274"/>
      <c r="EY16" s="274"/>
      <c r="EZ16" s="274"/>
      <c r="FA16" s="274"/>
      <c r="FB16" s="274"/>
      <c r="FC16" s="274"/>
      <c r="FD16" s="274"/>
      <c r="FE16" s="274"/>
    </row>
    <row r="17" spans="1:51">
      <c r="A17" s="275"/>
      <c r="B17" s="224"/>
      <c r="C17" s="224"/>
      <c r="D17" s="224"/>
      <c r="E17" s="224"/>
      <c r="F17" s="224"/>
      <c r="G17" s="224"/>
      <c r="H17" s="224"/>
      <c r="I17" s="224"/>
      <c r="J17" s="224"/>
      <c r="K17" s="224"/>
      <c r="L17" s="224"/>
      <c r="M17" s="224"/>
      <c r="N17" s="224"/>
      <c r="O17" s="224"/>
      <c r="P17" s="224"/>
      <c r="Q17" s="224"/>
      <c r="R17" s="224"/>
      <c r="S17" s="224"/>
      <c r="T17" s="224"/>
      <c r="U17" s="224"/>
      <c r="V17" s="211"/>
      <c r="W17" s="224"/>
      <c r="X17" s="211"/>
      <c r="Y17" s="224"/>
      <c r="Z17" s="224"/>
      <c r="AA17" s="224"/>
      <c r="AB17" s="224"/>
      <c r="AC17" s="224"/>
      <c r="AD17" s="224"/>
      <c r="AE17" s="224"/>
      <c r="AF17" s="224"/>
      <c r="AG17" s="224"/>
      <c r="AH17" s="224"/>
      <c r="AI17" s="224"/>
      <c r="AJ17" s="224"/>
      <c r="AK17" s="224"/>
      <c r="AL17" s="224"/>
      <c r="AM17" s="224"/>
      <c r="AN17" s="224"/>
      <c r="AO17" s="224"/>
      <c r="AP17" s="224"/>
      <c r="AQ17" s="224"/>
      <c r="AR17" s="224"/>
      <c r="AS17" s="224"/>
      <c r="AT17" s="224"/>
      <c r="AU17" s="224"/>
      <c r="AV17" s="224"/>
      <c r="AW17" s="224"/>
      <c r="AX17" s="211"/>
      <c r="AY17" s="224"/>
    </row>
    <row r="18" spans="1:51">
      <c r="A18" s="223"/>
      <c r="B18" s="1"/>
      <c r="C18" s="1"/>
      <c r="D18" s="1"/>
      <c r="E18" s="1"/>
      <c r="F18" s="1"/>
      <c r="G18" s="1"/>
      <c r="H18" s="1"/>
      <c r="I18" s="1"/>
      <c r="J18" s="1"/>
      <c r="K18" s="1"/>
      <c r="L18" s="1"/>
      <c r="M18" s="1"/>
      <c r="N18" s="1"/>
      <c r="O18" s="1"/>
      <c r="P18" s="1"/>
      <c r="Q18" s="1"/>
      <c r="R18" s="1"/>
      <c r="S18" s="1"/>
      <c r="T18" s="1"/>
      <c r="U18" s="1"/>
      <c r="V18" s="66"/>
      <c r="W18" s="1"/>
      <c r="X18" s="66"/>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66"/>
      <c r="AY18" s="1"/>
    </row>
    <row r="19" spans="1:51">
      <c r="A19" s="223"/>
      <c r="B19" s="1"/>
      <c r="C19" s="1"/>
      <c r="D19" s="1"/>
      <c r="E19" s="1"/>
      <c r="F19" s="1"/>
      <c r="G19" s="1"/>
      <c r="H19" s="1"/>
      <c r="I19" s="1"/>
      <c r="J19" s="1"/>
      <c r="K19" s="1"/>
      <c r="L19" s="1"/>
      <c r="M19" s="1"/>
      <c r="N19" s="1"/>
      <c r="O19" s="1"/>
      <c r="P19" s="1"/>
      <c r="Q19" s="1"/>
      <c r="R19" s="1"/>
      <c r="S19" s="1"/>
      <c r="T19" s="1"/>
      <c r="U19" s="1"/>
      <c r="V19" s="66"/>
      <c r="W19" s="1"/>
      <c r="X19" s="66"/>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66"/>
      <c r="AY19" s="1"/>
    </row>
    <row r="20" spans="1:51">
      <c r="A20" s="223"/>
      <c r="B20" s="1"/>
      <c r="C20" s="1"/>
      <c r="D20" s="1"/>
      <c r="E20" s="1"/>
      <c r="F20" s="1"/>
      <c r="G20" s="1"/>
      <c r="H20" s="1"/>
      <c r="I20" s="1"/>
      <c r="J20" s="1"/>
      <c r="K20" s="1"/>
      <c r="L20" s="1"/>
      <c r="M20" s="1"/>
      <c r="N20" s="1"/>
      <c r="O20" s="1"/>
      <c r="P20" s="1"/>
      <c r="Q20" s="1"/>
      <c r="R20" s="1"/>
      <c r="S20" s="1"/>
      <c r="T20" s="1"/>
      <c r="U20" s="1"/>
      <c r="V20" s="66"/>
      <c r="W20" s="1"/>
      <c r="X20" s="66"/>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66"/>
      <c r="AY20" s="1"/>
    </row>
    <row r="21" spans="1:51">
      <c r="A21" s="223"/>
      <c r="B21" s="1"/>
      <c r="C21" s="1"/>
      <c r="D21" s="1"/>
      <c r="E21" s="1"/>
      <c r="F21" s="1"/>
      <c r="G21" s="1"/>
      <c r="H21" s="1"/>
      <c r="I21" s="1"/>
      <c r="J21" s="1"/>
      <c r="K21" s="1"/>
      <c r="L21" s="1"/>
      <c r="M21" s="1"/>
      <c r="N21" s="1"/>
      <c r="O21" s="1"/>
      <c r="P21" s="1"/>
      <c r="Q21" s="1"/>
      <c r="R21" s="1"/>
      <c r="S21" s="1"/>
      <c r="T21" s="1"/>
      <c r="U21" s="1"/>
      <c r="V21" s="66"/>
      <c r="W21" s="1"/>
      <c r="X21" s="66"/>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66"/>
      <c r="AY21" s="1"/>
    </row>
    <row r="22" spans="1:51">
      <c r="A22" s="223"/>
      <c r="B22" s="1"/>
      <c r="C22" s="1"/>
      <c r="D22" s="1"/>
      <c r="E22" s="1"/>
      <c r="F22" s="1"/>
      <c r="G22" s="1"/>
      <c r="H22" s="1"/>
      <c r="I22" s="1"/>
      <c r="J22" s="1"/>
      <c r="K22" s="1"/>
      <c r="L22" s="1"/>
      <c r="M22" s="1"/>
      <c r="N22" s="1"/>
      <c r="O22" s="1"/>
      <c r="P22" s="1"/>
      <c r="Q22" s="1"/>
      <c r="R22" s="1"/>
      <c r="S22" s="1"/>
      <c r="T22" s="1"/>
      <c r="U22" s="1"/>
      <c r="V22" s="66"/>
      <c r="W22" s="1"/>
      <c r="X22" s="66"/>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66"/>
      <c r="AY22" s="1"/>
    </row>
    <row r="23" spans="1:51">
      <c r="A23" s="223"/>
      <c r="B23" s="1"/>
      <c r="C23" s="1"/>
      <c r="D23" s="1"/>
      <c r="E23" s="1"/>
      <c r="F23" s="1"/>
      <c r="G23" s="1"/>
      <c r="H23" s="1"/>
      <c r="I23" s="1"/>
      <c r="J23" s="1"/>
      <c r="K23" s="1"/>
      <c r="L23" s="1"/>
      <c r="M23" s="1"/>
      <c r="N23" s="1"/>
      <c r="O23" s="1"/>
      <c r="P23" s="1"/>
      <c r="Q23" s="1"/>
      <c r="R23" s="1"/>
      <c r="S23" s="1"/>
      <c r="T23" s="1"/>
      <c r="U23" s="1"/>
      <c r="V23" s="66"/>
      <c r="W23" s="1"/>
      <c r="X23" s="66"/>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66"/>
      <c r="AY23" s="1"/>
    </row>
    <row r="24" spans="1:51">
      <c r="A24" s="223"/>
      <c r="B24" s="1"/>
      <c r="C24" s="1"/>
      <c r="D24" s="1"/>
      <c r="E24" s="1"/>
      <c r="F24" s="1"/>
      <c r="G24" s="1"/>
      <c r="H24" s="1"/>
      <c r="I24" s="1"/>
      <c r="J24" s="1"/>
      <c r="K24" s="1"/>
      <c r="L24" s="1"/>
      <c r="M24" s="1"/>
      <c r="N24" s="1"/>
      <c r="O24" s="1"/>
      <c r="P24" s="1"/>
      <c r="Q24" s="1"/>
      <c r="R24" s="1"/>
      <c r="S24" s="1"/>
      <c r="T24" s="1"/>
      <c r="U24" s="1"/>
      <c r="V24" s="66"/>
      <c r="W24" s="1"/>
      <c r="X24" s="66"/>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66"/>
      <c r="AY24" s="1"/>
    </row>
    <row r="25" spans="1:51">
      <c r="A25" s="223"/>
      <c r="B25" s="1"/>
      <c r="C25" s="1"/>
      <c r="D25" s="1"/>
      <c r="E25" s="1"/>
      <c r="F25" s="1"/>
      <c r="G25" s="1"/>
      <c r="H25" s="1"/>
      <c r="I25" s="1"/>
      <c r="J25" s="1"/>
      <c r="K25" s="1"/>
      <c r="L25" s="1"/>
      <c r="M25" s="1"/>
      <c r="N25" s="1"/>
      <c r="O25" s="1"/>
      <c r="P25" s="1"/>
      <c r="Q25" s="1"/>
      <c r="R25" s="1"/>
      <c r="S25" s="1"/>
      <c r="T25" s="1"/>
      <c r="U25" s="1"/>
      <c r="V25" s="66"/>
      <c r="W25" s="1"/>
      <c r="X25" s="66"/>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66"/>
      <c r="AY25" s="1"/>
    </row>
    <row r="26" spans="1:51">
      <c r="A26" s="223"/>
      <c r="B26" s="1"/>
      <c r="C26" s="1"/>
      <c r="D26" s="1"/>
      <c r="E26" s="1"/>
      <c r="F26" s="1"/>
      <c r="G26" s="1"/>
      <c r="H26" s="1"/>
      <c r="I26" s="1"/>
      <c r="J26" s="1"/>
      <c r="K26" s="1"/>
      <c r="L26" s="1"/>
      <c r="M26" s="1"/>
      <c r="N26" s="1"/>
      <c r="O26" s="1"/>
      <c r="P26" s="1"/>
      <c r="Q26" s="1"/>
      <c r="R26" s="1"/>
      <c r="S26" s="1"/>
      <c r="T26" s="1"/>
      <c r="U26" s="1"/>
      <c r="V26" s="66"/>
      <c r="W26" s="1"/>
      <c r="X26" s="66"/>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66"/>
      <c r="AY26" s="1"/>
    </row>
    <row r="27" spans="1:51">
      <c r="A27" s="223"/>
      <c r="B27" s="1"/>
      <c r="C27" s="1"/>
      <c r="D27" s="1"/>
      <c r="E27" s="1"/>
      <c r="F27" s="1"/>
      <c r="G27" s="1"/>
      <c r="H27" s="1"/>
      <c r="I27" s="1"/>
      <c r="J27" s="1"/>
      <c r="K27" s="1"/>
      <c r="L27" s="1"/>
      <c r="M27" s="1"/>
      <c r="N27" s="1"/>
      <c r="O27" s="1"/>
      <c r="P27" s="1"/>
      <c r="Q27" s="1"/>
      <c r="R27" s="1"/>
      <c r="S27" s="1"/>
      <c r="T27" s="1"/>
      <c r="U27" s="1"/>
      <c r="V27" s="66"/>
      <c r="W27" s="1"/>
      <c r="X27" s="66"/>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66"/>
      <c r="AY27" s="1"/>
    </row>
    <row r="28" spans="1:51">
      <c r="A28" s="223"/>
      <c r="B28" s="1"/>
      <c r="C28" s="1"/>
      <c r="D28" s="1"/>
      <c r="E28" s="1"/>
      <c r="F28" s="1"/>
      <c r="G28" s="1"/>
      <c r="H28" s="1"/>
      <c r="I28" s="1"/>
      <c r="J28" s="1"/>
      <c r="K28" s="1"/>
      <c r="L28" s="1"/>
      <c r="M28" s="1"/>
      <c r="N28" s="1"/>
      <c r="O28" s="1"/>
      <c r="P28" s="1"/>
      <c r="Q28" s="1"/>
      <c r="R28" s="1"/>
      <c r="S28" s="1"/>
      <c r="T28" s="1"/>
      <c r="U28" s="1"/>
      <c r="V28" s="66"/>
      <c r="W28" s="1"/>
      <c r="X28" s="66"/>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66"/>
      <c r="AY28" s="1"/>
    </row>
    <row r="29" spans="1:51">
      <c r="A29" s="223"/>
      <c r="B29" s="1"/>
      <c r="C29" s="1"/>
      <c r="D29" s="1"/>
      <c r="E29" s="1"/>
      <c r="F29" s="1"/>
      <c r="G29" s="1"/>
      <c r="H29" s="1"/>
      <c r="I29" s="1"/>
      <c r="J29" s="1"/>
      <c r="K29" s="1"/>
      <c r="L29" s="1"/>
      <c r="M29" s="1"/>
      <c r="N29" s="1"/>
      <c r="O29" s="1"/>
      <c r="P29" s="1"/>
      <c r="Q29" s="1"/>
      <c r="R29" s="1"/>
      <c r="S29" s="1"/>
      <c r="T29" s="1"/>
      <c r="U29" s="1"/>
      <c r="V29" s="66"/>
      <c r="W29" s="1"/>
      <c r="X29" s="66"/>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66"/>
      <c r="AY29" s="1"/>
    </row>
    <row r="30" spans="1:51">
      <c r="A30" s="223"/>
      <c r="B30" s="1"/>
      <c r="C30" s="1"/>
      <c r="D30" s="1"/>
      <c r="E30" s="1"/>
      <c r="F30" s="1"/>
      <c r="G30" s="1"/>
      <c r="H30" s="1"/>
      <c r="I30" s="1"/>
      <c r="J30" s="1"/>
      <c r="K30" s="1"/>
      <c r="L30" s="1"/>
      <c r="M30" s="1"/>
      <c r="N30" s="1"/>
      <c r="O30" s="1"/>
      <c r="P30" s="1"/>
      <c r="Q30" s="1"/>
      <c r="R30" s="1"/>
      <c r="S30" s="1"/>
      <c r="T30" s="1"/>
      <c r="U30" s="1"/>
      <c r="V30" s="66"/>
      <c r="W30" s="1"/>
      <c r="X30" s="66"/>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66"/>
      <c r="AY30" s="1"/>
    </row>
    <row r="31" spans="1:51">
      <c r="A31" s="223"/>
      <c r="B31" s="1"/>
      <c r="C31" s="1"/>
      <c r="D31" s="1"/>
      <c r="E31" s="1"/>
      <c r="F31" s="1"/>
      <c r="G31" s="1"/>
      <c r="H31" s="1"/>
      <c r="I31" s="1"/>
      <c r="J31" s="1"/>
      <c r="K31" s="1"/>
      <c r="L31" s="1"/>
      <c r="M31" s="1"/>
      <c r="N31" s="1"/>
      <c r="O31" s="1"/>
      <c r="P31" s="1"/>
      <c r="Q31" s="1"/>
      <c r="R31" s="1"/>
      <c r="S31" s="1"/>
      <c r="T31" s="1"/>
      <c r="U31" s="1"/>
      <c r="V31" s="66"/>
      <c r="W31" s="1"/>
      <c r="X31" s="66"/>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66"/>
      <c r="AY31" s="1"/>
    </row>
    <row r="32" spans="1:51">
      <c r="A32" s="223"/>
      <c r="B32" s="1"/>
      <c r="C32" s="1"/>
      <c r="D32" s="1"/>
      <c r="E32" s="1"/>
      <c r="F32" s="1"/>
      <c r="G32" s="1"/>
      <c r="H32" s="1"/>
      <c r="I32" s="1"/>
      <c r="J32" s="1"/>
      <c r="K32" s="1"/>
      <c r="L32" s="1"/>
      <c r="M32" s="1"/>
      <c r="N32" s="1"/>
      <c r="O32" s="1"/>
      <c r="P32" s="1"/>
      <c r="Q32" s="1"/>
      <c r="R32" s="1"/>
      <c r="S32" s="1"/>
      <c r="T32" s="1"/>
      <c r="U32" s="1"/>
      <c r="V32" s="66"/>
      <c r="W32" s="1"/>
      <c r="X32" s="66"/>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66"/>
      <c r="AY32" s="1"/>
    </row>
    <row r="33" spans="1:51">
      <c r="A33" s="223"/>
      <c r="B33" s="1"/>
      <c r="C33" s="1"/>
      <c r="D33" s="1"/>
      <c r="E33" s="1"/>
      <c r="F33" s="1"/>
      <c r="G33" s="1"/>
      <c r="H33" s="1"/>
      <c r="I33" s="1"/>
      <c r="J33" s="1"/>
      <c r="K33" s="1"/>
      <c r="L33" s="1"/>
      <c r="M33" s="1"/>
      <c r="N33" s="1"/>
      <c r="O33" s="1"/>
      <c r="P33" s="1"/>
      <c r="Q33" s="1"/>
      <c r="R33" s="1"/>
      <c r="S33" s="1"/>
      <c r="T33" s="1"/>
      <c r="U33" s="1"/>
      <c r="V33" s="66"/>
      <c r="W33" s="1"/>
      <c r="X33" s="66"/>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66"/>
      <c r="AY33" s="1"/>
    </row>
    <row r="34" spans="1:51">
      <c r="A34" s="223"/>
      <c r="B34" s="1"/>
      <c r="C34" s="1"/>
      <c r="D34" s="1"/>
      <c r="E34" s="1"/>
      <c r="F34" s="1"/>
      <c r="G34" s="1"/>
      <c r="H34" s="1"/>
      <c r="I34" s="1"/>
      <c r="J34" s="1"/>
      <c r="K34" s="1"/>
      <c r="L34" s="1"/>
      <c r="M34" s="1"/>
      <c r="N34" s="1"/>
      <c r="O34" s="1"/>
      <c r="P34" s="1"/>
      <c r="Q34" s="1"/>
      <c r="R34" s="1"/>
      <c r="S34" s="1"/>
      <c r="T34" s="1"/>
      <c r="U34" s="1"/>
      <c r="V34" s="66"/>
      <c r="W34" s="1"/>
      <c r="X34" s="66"/>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66"/>
      <c r="AY34" s="1"/>
    </row>
    <row r="35" spans="1:51">
      <c r="A35" s="223"/>
      <c r="B35" s="1"/>
      <c r="C35" s="1"/>
      <c r="D35" s="1"/>
      <c r="E35" s="1"/>
      <c r="F35" s="1"/>
      <c r="G35" s="1"/>
      <c r="H35" s="1"/>
      <c r="I35" s="1"/>
      <c r="J35" s="1"/>
      <c r="K35" s="1"/>
      <c r="L35" s="1"/>
      <c r="M35" s="1"/>
      <c r="N35" s="1"/>
      <c r="O35" s="1"/>
      <c r="P35" s="1"/>
      <c r="Q35" s="1"/>
      <c r="R35" s="1"/>
      <c r="S35" s="1"/>
      <c r="T35" s="1"/>
      <c r="U35" s="1"/>
      <c r="V35" s="66"/>
      <c r="W35" s="1"/>
      <c r="X35" s="66"/>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66"/>
      <c r="AY35" s="1"/>
    </row>
    <row r="36" spans="1:51">
      <c r="A36" s="223"/>
      <c r="B36" s="1"/>
      <c r="C36" s="1"/>
      <c r="D36" s="1"/>
      <c r="E36" s="1"/>
      <c r="F36" s="1"/>
      <c r="G36" s="1"/>
      <c r="H36" s="1"/>
      <c r="I36" s="1"/>
      <c r="J36" s="1"/>
      <c r="K36" s="1"/>
      <c r="L36" s="1"/>
      <c r="M36" s="1"/>
      <c r="N36" s="1"/>
      <c r="O36" s="1"/>
      <c r="P36" s="1"/>
      <c r="Q36" s="1"/>
      <c r="R36" s="1"/>
      <c r="S36" s="1"/>
      <c r="T36" s="1"/>
      <c r="U36" s="1"/>
      <c r="V36" s="66"/>
      <c r="W36" s="1"/>
      <c r="X36" s="66"/>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66"/>
      <c r="AY36" s="1"/>
    </row>
    <row r="37" spans="1:51">
      <c r="A37" s="223"/>
      <c r="B37" s="1"/>
      <c r="C37" s="1"/>
      <c r="D37" s="1"/>
      <c r="E37" s="1"/>
      <c r="F37" s="1"/>
      <c r="G37" s="1"/>
      <c r="H37" s="1"/>
      <c r="I37" s="1"/>
      <c r="J37" s="1"/>
      <c r="K37" s="1"/>
      <c r="L37" s="1"/>
      <c r="M37" s="1"/>
      <c r="N37" s="1"/>
      <c r="O37" s="1"/>
      <c r="P37" s="1"/>
      <c r="Q37" s="1"/>
      <c r="R37" s="1"/>
      <c r="S37" s="1"/>
      <c r="T37" s="1"/>
      <c r="U37" s="1"/>
      <c r="V37" s="66"/>
      <c r="W37" s="1"/>
      <c r="X37" s="66"/>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66"/>
      <c r="AY37" s="1"/>
    </row>
    <row r="38" spans="1:51">
      <c r="A38" s="223"/>
      <c r="B38" s="1"/>
      <c r="C38" s="1"/>
      <c r="D38" s="1"/>
      <c r="E38" s="1"/>
      <c r="F38" s="1"/>
      <c r="G38" s="1"/>
      <c r="H38" s="1"/>
      <c r="I38" s="1"/>
      <c r="J38" s="1"/>
      <c r="K38" s="1"/>
      <c r="L38" s="1"/>
      <c r="M38" s="1"/>
      <c r="N38" s="1"/>
      <c r="O38" s="1"/>
      <c r="P38" s="1"/>
      <c r="Q38" s="1"/>
      <c r="R38" s="1"/>
      <c r="S38" s="1"/>
      <c r="T38" s="1"/>
      <c r="U38" s="1"/>
      <c r="V38" s="66"/>
      <c r="W38" s="1"/>
      <c r="X38" s="66"/>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66"/>
      <c r="AY38" s="1"/>
    </row>
    <row r="39" spans="1:51">
      <c r="A39" s="223"/>
      <c r="B39" s="1"/>
      <c r="C39" s="1"/>
      <c r="D39" s="1"/>
      <c r="E39" s="1"/>
      <c r="F39" s="1"/>
      <c r="G39" s="1"/>
      <c r="H39" s="1"/>
      <c r="I39" s="1"/>
      <c r="J39" s="1"/>
      <c r="K39" s="1"/>
      <c r="L39" s="1"/>
      <c r="M39" s="1"/>
      <c r="N39" s="1"/>
      <c r="O39" s="1"/>
      <c r="P39" s="1"/>
      <c r="Q39" s="1"/>
      <c r="R39" s="1"/>
      <c r="S39" s="1"/>
      <c r="T39" s="1"/>
      <c r="U39" s="1"/>
      <c r="V39" s="66"/>
      <c r="W39" s="1"/>
      <c r="X39" s="66"/>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66"/>
      <c r="AY39" s="1"/>
    </row>
    <row r="40" spans="1:51">
      <c r="A40" s="223"/>
      <c r="B40" s="1"/>
      <c r="C40" s="1"/>
      <c r="D40" s="1"/>
      <c r="E40" s="1"/>
      <c r="F40" s="1"/>
      <c r="G40" s="1"/>
      <c r="H40" s="1"/>
      <c r="I40" s="1"/>
      <c r="J40" s="1"/>
      <c r="K40" s="1"/>
      <c r="L40" s="1"/>
      <c r="M40" s="1"/>
      <c r="N40" s="1"/>
      <c r="O40" s="1"/>
      <c r="P40" s="1"/>
      <c r="Q40" s="1"/>
      <c r="R40" s="1"/>
      <c r="S40" s="1"/>
      <c r="T40" s="1"/>
      <c r="U40" s="1"/>
      <c r="V40" s="66"/>
      <c r="W40" s="1"/>
      <c r="X40" s="66"/>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66"/>
      <c r="AY40" s="1"/>
    </row>
    <row r="41" spans="1:51">
      <c r="A41" s="223"/>
      <c r="B41" s="1"/>
      <c r="C41" s="1"/>
      <c r="D41" s="1"/>
      <c r="E41" s="1"/>
      <c r="F41" s="1"/>
      <c r="G41" s="1"/>
      <c r="H41" s="1"/>
      <c r="I41" s="1"/>
      <c r="J41" s="1"/>
      <c r="K41" s="1"/>
      <c r="L41" s="1"/>
      <c r="M41" s="1"/>
      <c r="N41" s="1"/>
      <c r="O41" s="1"/>
      <c r="P41" s="1"/>
      <c r="Q41" s="1"/>
      <c r="R41" s="1"/>
      <c r="S41" s="1"/>
      <c r="T41" s="1"/>
      <c r="U41" s="1"/>
      <c r="V41" s="66"/>
      <c r="W41" s="1"/>
      <c r="X41" s="66"/>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66"/>
      <c r="AY41" s="1"/>
    </row>
    <row r="42" spans="1:51">
      <c r="A42" s="223"/>
      <c r="B42" s="1"/>
      <c r="C42" s="1"/>
      <c r="D42" s="1"/>
      <c r="E42" s="1"/>
      <c r="F42" s="1"/>
      <c r="G42" s="1"/>
      <c r="H42" s="1"/>
      <c r="I42" s="1"/>
      <c r="J42" s="1"/>
      <c r="K42" s="1"/>
      <c r="L42" s="1"/>
      <c r="M42" s="1"/>
      <c r="N42" s="1"/>
      <c r="O42" s="1"/>
      <c r="P42" s="1"/>
      <c r="Q42" s="1"/>
      <c r="R42" s="1"/>
      <c r="S42" s="1"/>
      <c r="T42" s="1"/>
      <c r="U42" s="1"/>
      <c r="V42" s="66"/>
      <c r="W42" s="1"/>
      <c r="X42" s="66"/>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66"/>
      <c r="AY42" s="1"/>
    </row>
    <row r="43" spans="1:51">
      <c r="A43" s="223"/>
      <c r="B43" s="1"/>
      <c r="C43" s="1"/>
      <c r="D43" s="1"/>
      <c r="E43" s="1"/>
      <c r="F43" s="1"/>
      <c r="G43" s="1"/>
      <c r="H43" s="1"/>
      <c r="I43" s="1"/>
      <c r="J43" s="1"/>
      <c r="K43" s="1"/>
      <c r="L43" s="1"/>
      <c r="M43" s="1"/>
      <c r="N43" s="1"/>
      <c r="O43" s="1"/>
      <c r="P43" s="1"/>
      <c r="Q43" s="1"/>
      <c r="R43" s="1"/>
      <c r="S43" s="1"/>
      <c r="T43" s="1"/>
      <c r="U43" s="1"/>
      <c r="V43" s="66"/>
      <c r="W43" s="1"/>
      <c r="X43" s="66"/>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66"/>
      <c r="AY43" s="1"/>
    </row>
    <row r="44" spans="1:51">
      <c r="A44" s="223"/>
      <c r="B44" s="1"/>
      <c r="C44" s="1"/>
      <c r="D44" s="1"/>
      <c r="E44" s="1"/>
      <c r="F44" s="1"/>
      <c r="G44" s="1"/>
      <c r="H44" s="1"/>
      <c r="I44" s="1"/>
      <c r="J44" s="1"/>
      <c r="K44" s="1"/>
      <c r="L44" s="1"/>
      <c r="M44" s="1"/>
      <c r="N44" s="1"/>
      <c r="O44" s="1"/>
      <c r="P44" s="1"/>
      <c r="Q44" s="1"/>
      <c r="R44" s="1"/>
      <c r="S44" s="1"/>
      <c r="T44" s="1"/>
      <c r="U44" s="1"/>
      <c r="V44" s="66"/>
      <c r="W44" s="1"/>
      <c r="X44" s="66"/>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66"/>
      <c r="AY44" s="1"/>
    </row>
    <row r="45" spans="1:51">
      <c r="A45" s="223"/>
      <c r="B45" s="1"/>
      <c r="C45" s="1"/>
      <c r="D45" s="1"/>
      <c r="E45" s="1"/>
      <c r="F45" s="1"/>
      <c r="G45" s="1"/>
      <c r="H45" s="1"/>
      <c r="I45" s="1"/>
      <c r="J45" s="1"/>
      <c r="K45" s="1"/>
      <c r="L45" s="1"/>
      <c r="M45" s="1"/>
      <c r="N45" s="1"/>
      <c r="O45" s="1"/>
      <c r="P45" s="1"/>
      <c r="Q45" s="1"/>
      <c r="R45" s="1"/>
      <c r="S45" s="1"/>
      <c r="T45" s="1"/>
      <c r="U45" s="1"/>
      <c r="V45" s="66"/>
      <c r="W45" s="1"/>
      <c r="X45" s="66"/>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66"/>
      <c r="AY45" s="1"/>
    </row>
    <row r="46" spans="1:51">
      <c r="A46" s="223"/>
      <c r="B46" s="1"/>
      <c r="C46" s="1"/>
      <c r="D46" s="1"/>
      <c r="E46" s="1"/>
      <c r="F46" s="1"/>
      <c r="G46" s="1"/>
      <c r="H46" s="1"/>
      <c r="I46" s="1"/>
      <c r="J46" s="1"/>
      <c r="K46" s="1"/>
      <c r="L46" s="1"/>
      <c r="M46" s="1"/>
      <c r="N46" s="1"/>
      <c r="O46" s="1"/>
      <c r="P46" s="1"/>
      <c r="Q46" s="1"/>
      <c r="R46" s="1"/>
      <c r="S46" s="1"/>
      <c r="T46" s="1"/>
      <c r="U46" s="1"/>
      <c r="V46" s="66"/>
      <c r="W46" s="1"/>
      <c r="X46" s="66"/>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66"/>
      <c r="AY46" s="1"/>
    </row>
    <row r="47" spans="1:51">
      <c r="A47" s="223"/>
      <c r="B47" s="1"/>
      <c r="C47" s="1"/>
      <c r="D47" s="1"/>
      <c r="E47" s="1"/>
      <c r="F47" s="1"/>
      <c r="G47" s="1"/>
      <c r="H47" s="1"/>
      <c r="I47" s="1"/>
      <c r="J47" s="1"/>
      <c r="K47" s="1"/>
      <c r="L47" s="1"/>
      <c r="M47" s="1"/>
      <c r="N47" s="1"/>
      <c r="O47" s="1"/>
      <c r="P47" s="1"/>
      <c r="Q47" s="1"/>
      <c r="R47" s="1"/>
      <c r="S47" s="1"/>
      <c r="T47" s="1"/>
      <c r="U47" s="1"/>
      <c r="V47" s="66"/>
      <c r="W47" s="1"/>
      <c r="X47" s="66"/>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66"/>
      <c r="AY47" s="1"/>
    </row>
    <row r="48" spans="1:51">
      <c r="A48" s="223"/>
      <c r="B48" s="1"/>
      <c r="C48" s="1"/>
      <c r="D48" s="1"/>
      <c r="E48" s="1"/>
      <c r="F48" s="1"/>
      <c r="G48" s="1"/>
      <c r="H48" s="1"/>
      <c r="I48" s="1"/>
      <c r="J48" s="1"/>
      <c r="K48" s="1"/>
      <c r="L48" s="1"/>
      <c r="M48" s="1"/>
      <c r="N48" s="1"/>
      <c r="O48" s="1"/>
      <c r="P48" s="1"/>
      <c r="Q48" s="1"/>
      <c r="R48" s="1"/>
      <c r="S48" s="1"/>
      <c r="T48" s="1"/>
      <c r="U48" s="1"/>
      <c r="V48" s="66"/>
      <c r="W48" s="1"/>
      <c r="X48" s="66"/>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66"/>
      <c r="AY48" s="1"/>
    </row>
    <row r="49" spans="1:51">
      <c r="A49" s="223"/>
      <c r="B49" s="1"/>
      <c r="C49" s="1"/>
      <c r="D49" s="1"/>
      <c r="E49" s="1"/>
      <c r="F49" s="1"/>
      <c r="G49" s="1"/>
      <c r="H49" s="1"/>
      <c r="I49" s="1"/>
      <c r="J49" s="1"/>
      <c r="K49" s="1"/>
      <c r="L49" s="1"/>
      <c r="M49" s="1"/>
      <c r="N49" s="1"/>
      <c r="O49" s="1"/>
      <c r="P49" s="1"/>
      <c r="Q49" s="1"/>
      <c r="R49" s="1"/>
      <c r="S49" s="1"/>
      <c r="T49" s="1"/>
      <c r="U49" s="1"/>
      <c r="V49" s="66"/>
      <c r="W49" s="1"/>
      <c r="X49" s="66"/>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66"/>
      <c r="AY49" s="1"/>
    </row>
    <row r="50" spans="1:51">
      <c r="A50" s="223"/>
      <c r="B50" s="1"/>
      <c r="C50" s="1"/>
      <c r="D50" s="1"/>
      <c r="E50" s="1"/>
      <c r="F50" s="1"/>
      <c r="G50" s="1"/>
      <c r="H50" s="1"/>
      <c r="I50" s="1"/>
      <c r="J50" s="1"/>
      <c r="K50" s="1"/>
      <c r="L50" s="1"/>
      <c r="M50" s="1"/>
      <c r="N50" s="1"/>
      <c r="O50" s="1"/>
      <c r="P50" s="1"/>
      <c r="Q50" s="1"/>
      <c r="R50" s="1"/>
      <c r="S50" s="1"/>
      <c r="T50" s="1"/>
      <c r="U50" s="1"/>
      <c r="V50" s="66"/>
      <c r="W50" s="1"/>
      <c r="X50" s="66"/>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66"/>
      <c r="AY50" s="1"/>
    </row>
    <row r="51" spans="1:51">
      <c r="A51" s="223"/>
      <c r="B51" s="1"/>
      <c r="C51" s="1"/>
      <c r="D51" s="1"/>
      <c r="E51" s="1"/>
      <c r="F51" s="1"/>
      <c r="G51" s="1"/>
      <c r="H51" s="1"/>
      <c r="I51" s="1"/>
      <c r="J51" s="1"/>
      <c r="K51" s="1"/>
      <c r="L51" s="1"/>
      <c r="M51" s="1"/>
      <c r="N51" s="1"/>
      <c r="O51" s="1"/>
      <c r="P51" s="1"/>
      <c r="Q51" s="1"/>
      <c r="R51" s="1"/>
      <c r="S51" s="1"/>
      <c r="T51" s="1"/>
      <c r="U51" s="1"/>
      <c r="V51" s="66"/>
      <c r="W51" s="1"/>
      <c r="X51" s="66"/>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66"/>
      <c r="AY51" s="1"/>
    </row>
    <row r="52" spans="1:51">
      <c r="A52" s="223"/>
      <c r="B52" s="1"/>
      <c r="C52" s="1"/>
      <c r="D52" s="1"/>
      <c r="E52" s="1"/>
      <c r="F52" s="1"/>
      <c r="G52" s="1"/>
      <c r="H52" s="1"/>
      <c r="I52" s="1"/>
      <c r="J52" s="1"/>
      <c r="K52" s="1"/>
      <c r="L52" s="1"/>
      <c r="M52" s="1"/>
      <c r="N52" s="1"/>
      <c r="O52" s="1"/>
      <c r="P52" s="1"/>
      <c r="Q52" s="1"/>
      <c r="R52" s="1"/>
      <c r="S52" s="1"/>
      <c r="T52" s="1"/>
      <c r="U52" s="1"/>
      <c r="V52" s="66"/>
      <c r="W52" s="1"/>
      <c r="X52" s="66"/>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66"/>
      <c r="AY52" s="1"/>
    </row>
    <row r="53" spans="1:51">
      <c r="A53" s="223"/>
      <c r="B53" s="1"/>
      <c r="C53" s="1"/>
      <c r="D53" s="1"/>
      <c r="E53" s="1"/>
      <c r="F53" s="1"/>
      <c r="G53" s="1"/>
      <c r="H53" s="1"/>
      <c r="I53" s="1"/>
      <c r="J53" s="1"/>
      <c r="K53" s="1"/>
      <c r="L53" s="1"/>
      <c r="M53" s="1"/>
      <c r="N53" s="1"/>
      <c r="O53" s="1"/>
      <c r="P53" s="1"/>
      <c r="Q53" s="1"/>
      <c r="R53" s="1"/>
      <c r="S53" s="1"/>
      <c r="T53" s="1"/>
      <c r="U53" s="1"/>
      <c r="V53" s="66"/>
      <c r="W53" s="1"/>
      <c r="X53" s="66"/>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66"/>
      <c r="AY53" s="1"/>
    </row>
    <row r="54" spans="1:51">
      <c r="A54" s="223"/>
      <c r="B54" s="1"/>
      <c r="C54" s="1"/>
      <c r="D54" s="1"/>
      <c r="E54" s="1"/>
      <c r="F54" s="1"/>
      <c r="G54" s="1"/>
      <c r="H54" s="1"/>
      <c r="I54" s="1"/>
      <c r="J54" s="1"/>
      <c r="K54" s="1"/>
      <c r="L54" s="1"/>
      <c r="M54" s="1"/>
      <c r="N54" s="1"/>
      <c r="O54" s="1"/>
      <c r="P54" s="1"/>
      <c r="Q54" s="1"/>
      <c r="R54" s="1"/>
      <c r="S54" s="1"/>
      <c r="T54" s="1"/>
      <c r="U54" s="1"/>
      <c r="V54" s="66"/>
      <c r="W54" s="1"/>
      <c r="X54" s="66"/>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66"/>
      <c r="AY54" s="1"/>
    </row>
    <row r="55" spans="1:51">
      <c r="A55" s="223"/>
      <c r="B55" s="1"/>
      <c r="C55" s="1"/>
      <c r="D55" s="1"/>
      <c r="E55" s="1"/>
      <c r="F55" s="1"/>
      <c r="G55" s="1"/>
      <c r="H55" s="1"/>
      <c r="I55" s="1"/>
      <c r="J55" s="1"/>
      <c r="K55" s="1"/>
      <c r="L55" s="1"/>
      <c r="M55" s="1"/>
      <c r="N55" s="1"/>
      <c r="O55" s="1"/>
      <c r="P55" s="1"/>
      <c r="Q55" s="1"/>
      <c r="R55" s="1"/>
      <c r="S55" s="1"/>
      <c r="T55" s="1"/>
      <c r="U55" s="1"/>
      <c r="V55" s="66"/>
      <c r="W55" s="1"/>
      <c r="X55" s="66"/>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66"/>
      <c r="AY55" s="1"/>
    </row>
    <row r="56" spans="1:51">
      <c r="A56" s="223"/>
      <c r="B56" s="1"/>
      <c r="C56" s="1"/>
      <c r="D56" s="1"/>
      <c r="E56" s="1"/>
      <c r="F56" s="1"/>
      <c r="G56" s="1"/>
      <c r="H56" s="1"/>
      <c r="I56" s="1"/>
      <c r="J56" s="1"/>
      <c r="K56" s="1"/>
      <c r="L56" s="1"/>
      <c r="M56" s="1"/>
      <c r="N56" s="1"/>
      <c r="O56" s="1"/>
      <c r="P56" s="1"/>
      <c r="Q56" s="1"/>
      <c r="R56" s="1"/>
      <c r="S56" s="1"/>
      <c r="T56" s="1"/>
      <c r="U56" s="1"/>
      <c r="V56" s="66"/>
      <c r="W56" s="1"/>
      <c r="X56" s="66"/>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66"/>
      <c r="AY56" s="1"/>
    </row>
    <row r="57" spans="1:51">
      <c r="A57" s="223"/>
      <c r="B57" s="1"/>
      <c r="C57" s="1"/>
      <c r="D57" s="1"/>
      <c r="E57" s="1"/>
      <c r="F57" s="1"/>
      <c r="G57" s="1"/>
      <c r="H57" s="1"/>
      <c r="I57" s="1"/>
      <c r="J57" s="1"/>
      <c r="K57" s="1"/>
      <c r="L57" s="1"/>
      <c r="M57" s="1"/>
      <c r="N57" s="1"/>
      <c r="O57" s="1"/>
      <c r="P57" s="1"/>
      <c r="Q57" s="1"/>
      <c r="R57" s="1"/>
      <c r="S57" s="1"/>
      <c r="T57" s="1"/>
      <c r="U57" s="1"/>
      <c r="V57" s="66"/>
      <c r="W57" s="1"/>
      <c r="X57" s="66"/>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66"/>
      <c r="AY57" s="1"/>
    </row>
    <row r="58" spans="1:51">
      <c r="A58" s="223"/>
      <c r="B58" s="1"/>
      <c r="C58" s="1"/>
      <c r="D58" s="1"/>
      <c r="E58" s="1"/>
      <c r="F58" s="1"/>
      <c r="G58" s="1"/>
      <c r="H58" s="1"/>
      <c r="I58" s="1"/>
      <c r="J58" s="1"/>
      <c r="K58" s="1"/>
      <c r="L58" s="1"/>
      <c r="M58" s="1"/>
      <c r="N58" s="1"/>
      <c r="O58" s="1"/>
      <c r="P58" s="1"/>
      <c r="Q58" s="1"/>
      <c r="R58" s="1"/>
      <c r="S58" s="1"/>
      <c r="T58" s="1"/>
      <c r="U58" s="1"/>
      <c r="V58" s="66"/>
      <c r="W58" s="1"/>
      <c r="X58" s="66"/>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66"/>
      <c r="AY58" s="1"/>
    </row>
    <row r="59" spans="1:51">
      <c r="A59" s="223"/>
      <c r="B59" s="1"/>
      <c r="C59" s="1"/>
      <c r="D59" s="1"/>
      <c r="E59" s="1"/>
      <c r="F59" s="1"/>
      <c r="G59" s="1"/>
      <c r="H59" s="1"/>
      <c r="I59" s="1"/>
      <c r="J59" s="1"/>
      <c r="K59" s="1"/>
      <c r="L59" s="1"/>
      <c r="M59" s="1"/>
      <c r="N59" s="1"/>
      <c r="O59" s="1"/>
      <c r="P59" s="1"/>
      <c r="Q59" s="1"/>
      <c r="R59" s="1"/>
      <c r="S59" s="1"/>
      <c r="T59" s="1"/>
      <c r="U59" s="1"/>
      <c r="V59" s="66"/>
      <c r="W59" s="1"/>
      <c r="X59" s="66"/>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66"/>
      <c r="AY59" s="1"/>
    </row>
    <row r="60" spans="1:51">
      <c r="A60" s="223"/>
      <c r="B60" s="1"/>
      <c r="C60" s="1"/>
      <c r="D60" s="1"/>
      <c r="E60" s="1"/>
      <c r="F60" s="1"/>
      <c r="G60" s="1"/>
      <c r="H60" s="1"/>
      <c r="I60" s="1"/>
      <c r="J60" s="1"/>
      <c r="K60" s="1"/>
      <c r="L60" s="1"/>
      <c r="M60" s="1"/>
      <c r="N60" s="1"/>
      <c r="O60" s="1"/>
      <c r="P60" s="1"/>
      <c r="Q60" s="1"/>
      <c r="R60" s="1"/>
      <c r="S60" s="1"/>
      <c r="T60" s="1"/>
      <c r="U60" s="1"/>
      <c r="V60" s="66"/>
      <c r="W60" s="1"/>
      <c r="X60" s="66"/>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66"/>
      <c r="AY60" s="1"/>
    </row>
    <row r="61" spans="1:51">
      <c r="A61" s="223"/>
      <c r="B61" s="1"/>
      <c r="C61" s="1"/>
      <c r="D61" s="1"/>
      <c r="E61" s="1"/>
      <c r="F61" s="1"/>
      <c r="G61" s="1"/>
      <c r="H61" s="1"/>
      <c r="I61" s="1"/>
      <c r="J61" s="1"/>
      <c r="K61" s="1"/>
      <c r="L61" s="1"/>
      <c r="M61" s="1"/>
      <c r="N61" s="1"/>
      <c r="O61" s="1"/>
      <c r="P61" s="1"/>
      <c r="Q61" s="1"/>
      <c r="R61" s="1"/>
      <c r="S61" s="1"/>
      <c r="T61" s="1"/>
      <c r="U61" s="1"/>
      <c r="V61" s="66"/>
      <c r="W61" s="1"/>
      <c r="X61" s="66"/>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66"/>
      <c r="AY61" s="1"/>
    </row>
    <row r="62" spans="1:51">
      <c r="A62" s="223"/>
      <c r="B62" s="1"/>
      <c r="C62" s="1"/>
      <c r="D62" s="1"/>
      <c r="E62" s="1"/>
      <c r="F62" s="1"/>
      <c r="G62" s="1"/>
      <c r="H62" s="1"/>
      <c r="I62" s="1"/>
      <c r="J62" s="1"/>
      <c r="K62" s="1"/>
      <c r="L62" s="1"/>
      <c r="M62" s="1"/>
      <c r="N62" s="1"/>
      <c r="O62" s="1"/>
      <c r="P62" s="1"/>
      <c r="Q62" s="1"/>
      <c r="R62" s="1"/>
      <c r="S62" s="1"/>
      <c r="T62" s="1"/>
      <c r="U62" s="1"/>
      <c r="V62" s="66"/>
      <c r="W62" s="1"/>
      <c r="X62" s="66"/>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66"/>
      <c r="AY62" s="1"/>
    </row>
    <row r="63" spans="1:51">
      <c r="A63" s="223"/>
      <c r="B63" s="1"/>
      <c r="C63" s="1"/>
      <c r="D63" s="1"/>
      <c r="E63" s="1"/>
      <c r="F63" s="1"/>
      <c r="G63" s="1"/>
      <c r="H63" s="1"/>
      <c r="I63" s="1"/>
      <c r="J63" s="1"/>
      <c r="K63" s="1"/>
      <c r="L63" s="1"/>
      <c r="M63" s="1"/>
      <c r="N63" s="1"/>
      <c r="O63" s="1"/>
      <c r="P63" s="1"/>
      <c r="Q63" s="1"/>
      <c r="R63" s="1"/>
      <c r="S63" s="1"/>
      <c r="T63" s="1"/>
      <c r="U63" s="1"/>
      <c r="V63" s="66"/>
      <c r="W63" s="1"/>
      <c r="X63" s="66"/>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66"/>
      <c r="AY63" s="1"/>
    </row>
    <row r="64" spans="1:51">
      <c r="A64" s="223"/>
      <c r="B64" s="1"/>
      <c r="C64" s="1"/>
      <c r="D64" s="1"/>
      <c r="E64" s="1"/>
      <c r="F64" s="1"/>
      <c r="G64" s="1"/>
      <c r="H64" s="1"/>
      <c r="I64" s="1"/>
      <c r="J64" s="1"/>
      <c r="K64" s="1"/>
      <c r="L64" s="1"/>
      <c r="M64" s="1"/>
      <c r="N64" s="1"/>
      <c r="O64" s="1"/>
      <c r="P64" s="1"/>
      <c r="Q64" s="1"/>
      <c r="R64" s="1"/>
      <c r="S64" s="1"/>
      <c r="T64" s="1"/>
      <c r="U64" s="1"/>
      <c r="V64" s="66"/>
      <c r="W64" s="1"/>
      <c r="X64" s="66"/>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66"/>
      <c r="AY64" s="1"/>
    </row>
    <row r="65" spans="1:51">
      <c r="A65" s="223"/>
      <c r="B65" s="1"/>
      <c r="C65" s="1"/>
      <c r="D65" s="1"/>
      <c r="E65" s="1"/>
      <c r="F65" s="1"/>
      <c r="G65" s="1"/>
      <c r="H65" s="1"/>
      <c r="I65" s="1"/>
      <c r="J65" s="1"/>
      <c r="K65" s="1"/>
      <c r="L65" s="1"/>
      <c r="M65" s="1"/>
      <c r="N65" s="1"/>
      <c r="O65" s="1"/>
      <c r="P65" s="1"/>
      <c r="Q65" s="1"/>
      <c r="R65" s="1"/>
      <c r="S65" s="1"/>
      <c r="T65" s="1"/>
      <c r="U65" s="1"/>
      <c r="V65" s="66"/>
      <c r="W65" s="1"/>
      <c r="X65" s="66"/>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66"/>
      <c r="AY65" s="1"/>
    </row>
    <row r="66" spans="1:51">
      <c r="A66" s="223"/>
      <c r="B66" s="1"/>
      <c r="C66" s="1"/>
      <c r="D66" s="1"/>
      <c r="E66" s="1"/>
      <c r="F66" s="1"/>
      <c r="G66" s="1"/>
      <c r="H66" s="1"/>
      <c r="I66" s="1"/>
      <c r="J66" s="1"/>
      <c r="K66" s="1"/>
      <c r="L66" s="1"/>
      <c r="M66" s="1"/>
      <c r="N66" s="1"/>
      <c r="O66" s="1"/>
      <c r="P66" s="1"/>
      <c r="Q66" s="1"/>
      <c r="R66" s="1"/>
      <c r="S66" s="1"/>
      <c r="T66" s="1"/>
      <c r="U66" s="1"/>
      <c r="V66" s="66"/>
      <c r="W66" s="1"/>
      <c r="X66" s="66"/>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66"/>
      <c r="AY66" s="1"/>
    </row>
    <row r="67" spans="1:51">
      <c r="A67" s="223"/>
      <c r="B67" s="1"/>
      <c r="C67" s="1"/>
      <c r="D67" s="1"/>
      <c r="E67" s="1"/>
      <c r="F67" s="1"/>
      <c r="G67" s="1"/>
      <c r="H67" s="1"/>
      <c r="I67" s="1"/>
      <c r="J67" s="1"/>
      <c r="K67" s="1"/>
      <c r="L67" s="1"/>
      <c r="M67" s="1"/>
      <c r="N67" s="1"/>
      <c r="O67" s="1"/>
      <c r="P67" s="1"/>
      <c r="Q67" s="1"/>
      <c r="R67" s="1"/>
      <c r="S67" s="1"/>
      <c r="T67" s="1"/>
      <c r="U67" s="1"/>
      <c r="V67" s="66"/>
      <c r="W67" s="1"/>
      <c r="X67" s="66"/>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66"/>
      <c r="AY67" s="1"/>
    </row>
    <row r="68" spans="1:51">
      <c r="A68" s="223"/>
      <c r="B68" s="1"/>
      <c r="C68" s="1"/>
      <c r="D68" s="1"/>
      <c r="E68" s="1"/>
      <c r="F68" s="1"/>
      <c r="G68" s="1"/>
      <c r="H68" s="1"/>
      <c r="I68" s="1"/>
      <c r="J68" s="1"/>
      <c r="K68" s="1"/>
      <c r="L68" s="1"/>
      <c r="M68" s="1"/>
      <c r="N68" s="1"/>
      <c r="O68" s="1"/>
      <c r="P68" s="1"/>
      <c r="Q68" s="1"/>
      <c r="R68" s="1"/>
      <c r="S68" s="1"/>
      <c r="T68" s="1"/>
      <c r="U68" s="1"/>
      <c r="V68" s="66"/>
      <c r="W68" s="1"/>
      <c r="X68" s="66"/>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66"/>
      <c r="AY68" s="1"/>
    </row>
    <row r="69" spans="1:51">
      <c r="A69" s="223"/>
      <c r="B69" s="1"/>
      <c r="C69" s="1"/>
      <c r="D69" s="1"/>
      <c r="E69" s="1"/>
      <c r="F69" s="1"/>
      <c r="G69" s="1"/>
      <c r="H69" s="1"/>
      <c r="I69" s="1"/>
      <c r="J69" s="1"/>
      <c r="K69" s="1"/>
      <c r="L69" s="1"/>
      <c r="M69" s="1"/>
      <c r="N69" s="1"/>
      <c r="O69" s="1"/>
      <c r="P69" s="1"/>
      <c r="Q69" s="1"/>
      <c r="R69" s="1"/>
      <c r="S69" s="1"/>
      <c r="T69" s="1"/>
      <c r="U69" s="1"/>
      <c r="V69" s="66"/>
      <c r="W69" s="1"/>
      <c r="X69" s="66"/>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66"/>
      <c r="AY69" s="1"/>
    </row>
    <row r="70" spans="1:51">
      <c r="A70" s="223"/>
      <c r="B70" s="1"/>
      <c r="C70" s="1"/>
      <c r="D70" s="1"/>
      <c r="E70" s="1"/>
      <c r="F70" s="1"/>
      <c r="G70" s="1"/>
      <c r="H70" s="1"/>
      <c r="I70" s="1"/>
      <c r="J70" s="1"/>
      <c r="K70" s="1"/>
      <c r="L70" s="1"/>
      <c r="M70" s="1"/>
      <c r="N70" s="1"/>
      <c r="O70" s="1"/>
      <c r="P70" s="1"/>
      <c r="Q70" s="1"/>
      <c r="R70" s="1"/>
      <c r="S70" s="1"/>
      <c r="T70" s="1"/>
      <c r="U70" s="1"/>
      <c r="V70" s="66"/>
      <c r="W70" s="1"/>
      <c r="X70" s="66"/>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66"/>
      <c r="AY70" s="1"/>
    </row>
    <row r="71" spans="1:51">
      <c r="A71" s="223"/>
      <c r="B71" s="1"/>
      <c r="C71" s="1"/>
      <c r="D71" s="1"/>
      <c r="E71" s="1"/>
      <c r="F71" s="1"/>
      <c r="G71" s="1"/>
      <c r="H71" s="1"/>
      <c r="I71" s="1"/>
      <c r="J71" s="1"/>
      <c r="K71" s="1"/>
      <c r="L71" s="1"/>
      <c r="M71" s="1"/>
      <c r="N71" s="1"/>
      <c r="O71" s="1"/>
      <c r="P71" s="1"/>
      <c r="Q71" s="1"/>
      <c r="R71" s="1"/>
      <c r="S71" s="1"/>
      <c r="T71" s="1"/>
      <c r="U71" s="1"/>
      <c r="V71" s="66"/>
      <c r="W71" s="1"/>
      <c r="X71" s="66"/>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66"/>
      <c r="AY71" s="1"/>
    </row>
    <row r="72" spans="1:51">
      <c r="A72" s="223"/>
      <c r="B72" s="1"/>
      <c r="C72" s="1"/>
      <c r="D72" s="1"/>
      <c r="E72" s="1"/>
      <c r="F72" s="1"/>
      <c r="G72" s="1"/>
      <c r="H72" s="1"/>
      <c r="I72" s="1"/>
      <c r="J72" s="1"/>
      <c r="K72" s="1"/>
      <c r="L72" s="1"/>
      <c r="M72" s="1"/>
      <c r="N72" s="1"/>
      <c r="O72" s="1"/>
      <c r="P72" s="1"/>
      <c r="Q72" s="1"/>
      <c r="R72" s="1"/>
      <c r="S72" s="1"/>
      <c r="T72" s="1"/>
      <c r="U72" s="1"/>
      <c r="V72" s="66"/>
      <c r="W72" s="1"/>
      <c r="X72" s="66"/>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66"/>
      <c r="AY72" s="1"/>
    </row>
    <row r="73" spans="1:51">
      <c r="A73" s="223"/>
      <c r="B73" s="1"/>
      <c r="C73" s="1"/>
      <c r="D73" s="1"/>
      <c r="E73" s="1"/>
      <c r="F73" s="1"/>
      <c r="G73" s="1"/>
      <c r="H73" s="1"/>
      <c r="I73" s="1"/>
      <c r="J73" s="1"/>
      <c r="K73" s="1"/>
      <c r="L73" s="1"/>
      <c r="M73" s="1"/>
      <c r="N73" s="1"/>
      <c r="O73" s="1"/>
      <c r="P73" s="1"/>
      <c r="Q73" s="1"/>
      <c r="R73" s="1"/>
      <c r="S73" s="1"/>
      <c r="T73" s="1"/>
      <c r="U73" s="1"/>
      <c r="V73" s="66"/>
      <c r="W73" s="1"/>
      <c r="X73" s="66"/>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66"/>
      <c r="AY73" s="1"/>
    </row>
    <row r="74" spans="1:51">
      <c r="A74" s="223"/>
      <c r="B74" s="1"/>
      <c r="C74" s="1"/>
      <c r="D74" s="1"/>
      <c r="E74" s="1"/>
      <c r="F74" s="1"/>
      <c r="G74" s="1"/>
      <c r="H74" s="1"/>
      <c r="I74" s="1"/>
      <c r="J74" s="1"/>
      <c r="K74" s="1"/>
      <c r="L74" s="1"/>
      <c r="M74" s="1"/>
      <c r="N74" s="1"/>
      <c r="O74" s="1"/>
      <c r="P74" s="1"/>
      <c r="Q74" s="1"/>
      <c r="R74" s="1"/>
      <c r="S74" s="1"/>
      <c r="T74" s="1"/>
      <c r="U74" s="1"/>
      <c r="V74" s="66"/>
      <c r="W74" s="1"/>
      <c r="X74" s="66"/>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66"/>
      <c r="AY74" s="1"/>
    </row>
    <row r="75" spans="1:51">
      <c r="A75" s="223"/>
      <c r="B75" s="1"/>
      <c r="C75" s="1"/>
      <c r="D75" s="1"/>
      <c r="E75" s="1"/>
      <c r="F75" s="1"/>
      <c r="G75" s="1"/>
      <c r="H75" s="1"/>
      <c r="I75" s="1"/>
      <c r="J75" s="1"/>
      <c r="K75" s="1"/>
      <c r="L75" s="1"/>
      <c r="M75" s="1"/>
      <c r="N75" s="1"/>
      <c r="O75" s="1"/>
      <c r="P75" s="1"/>
      <c r="Q75" s="1"/>
      <c r="R75" s="1"/>
      <c r="S75" s="1"/>
      <c r="T75" s="1"/>
      <c r="U75" s="1"/>
      <c r="V75" s="66"/>
      <c r="W75" s="1"/>
      <c r="X75" s="66"/>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66"/>
      <c r="AY75" s="1"/>
    </row>
    <row r="76" spans="1:51">
      <c r="A76" s="223"/>
      <c r="B76" s="1"/>
      <c r="C76" s="1"/>
      <c r="D76" s="1"/>
      <c r="E76" s="1"/>
      <c r="F76" s="1"/>
      <c r="G76" s="1"/>
      <c r="H76" s="1"/>
      <c r="I76" s="1"/>
      <c r="J76" s="1"/>
      <c r="K76" s="1"/>
      <c r="L76" s="1"/>
      <c r="M76" s="1"/>
      <c r="N76" s="1"/>
      <c r="O76" s="1"/>
      <c r="P76" s="1"/>
      <c r="Q76" s="1"/>
      <c r="R76" s="1"/>
      <c r="S76" s="1"/>
      <c r="T76" s="1"/>
      <c r="U76" s="1"/>
      <c r="V76" s="66"/>
      <c r="W76" s="1"/>
      <c r="X76" s="66"/>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66"/>
      <c r="AY76" s="1"/>
    </row>
    <row r="77" spans="1:51">
      <c r="A77" s="223"/>
      <c r="B77" s="1"/>
      <c r="C77" s="1"/>
      <c r="D77" s="1"/>
      <c r="E77" s="1"/>
      <c r="F77" s="1"/>
      <c r="G77" s="1"/>
      <c r="H77" s="1"/>
      <c r="I77" s="1"/>
      <c r="J77" s="1"/>
      <c r="K77" s="1"/>
      <c r="L77" s="1"/>
      <c r="M77" s="1"/>
      <c r="N77" s="1"/>
      <c r="O77" s="1"/>
      <c r="P77" s="1"/>
      <c r="Q77" s="1"/>
      <c r="R77" s="1"/>
      <c r="S77" s="1"/>
      <c r="T77" s="1"/>
      <c r="U77" s="1"/>
      <c r="V77" s="66"/>
      <c r="W77" s="1"/>
      <c r="X77" s="66"/>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66"/>
      <c r="AY77" s="1"/>
    </row>
    <row r="78" spans="1:51">
      <c r="A78" s="223"/>
      <c r="B78" s="1"/>
      <c r="C78" s="1"/>
      <c r="D78" s="1"/>
      <c r="E78" s="1"/>
      <c r="F78" s="1"/>
      <c r="G78" s="1"/>
      <c r="H78" s="1"/>
      <c r="I78" s="1"/>
      <c r="J78" s="1"/>
      <c r="K78" s="1"/>
      <c r="L78" s="1"/>
      <c r="M78" s="1"/>
      <c r="N78" s="1"/>
      <c r="O78" s="1"/>
      <c r="P78" s="1"/>
      <c r="Q78" s="1"/>
      <c r="R78" s="1"/>
      <c r="S78" s="1"/>
      <c r="T78" s="1"/>
      <c r="U78" s="1"/>
      <c r="V78" s="66"/>
      <c r="W78" s="1"/>
      <c r="X78" s="66"/>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66"/>
      <c r="AY78" s="1"/>
    </row>
    <row r="79" spans="1:51">
      <c r="A79" s="223"/>
      <c r="B79" s="1"/>
      <c r="C79" s="1"/>
      <c r="D79" s="1"/>
      <c r="E79" s="1"/>
      <c r="F79" s="1"/>
      <c r="G79" s="1"/>
      <c r="H79" s="1"/>
      <c r="I79" s="1"/>
      <c r="J79" s="1"/>
      <c r="K79" s="1"/>
      <c r="L79" s="1"/>
      <c r="M79" s="1"/>
      <c r="N79" s="1"/>
      <c r="O79" s="1"/>
      <c r="P79" s="1"/>
      <c r="Q79" s="1"/>
      <c r="R79" s="1"/>
      <c r="S79" s="1"/>
      <c r="T79" s="1"/>
      <c r="U79" s="1"/>
      <c r="V79" s="66"/>
      <c r="W79" s="1"/>
      <c r="X79" s="66"/>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66"/>
      <c r="AY79" s="1"/>
    </row>
    <row r="80" spans="1:51">
      <c r="A80" s="223"/>
      <c r="B80" s="1"/>
      <c r="C80" s="1"/>
      <c r="D80" s="1"/>
      <c r="E80" s="1"/>
      <c r="F80" s="1"/>
      <c r="G80" s="1"/>
      <c r="H80" s="1"/>
      <c r="I80" s="1"/>
      <c r="J80" s="1"/>
      <c r="K80" s="1"/>
      <c r="L80" s="1"/>
      <c r="M80" s="1"/>
      <c r="N80" s="1"/>
      <c r="O80" s="1"/>
      <c r="P80" s="1"/>
      <c r="Q80" s="1"/>
      <c r="R80" s="1"/>
      <c r="S80" s="1"/>
      <c r="T80" s="1"/>
      <c r="U80" s="1"/>
      <c r="V80" s="66"/>
      <c r="W80" s="1"/>
      <c r="X80" s="66"/>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66"/>
      <c r="AY80" s="1"/>
    </row>
    <row r="81" spans="1:51">
      <c r="A81" s="223"/>
      <c r="B81" s="1"/>
      <c r="C81" s="1"/>
      <c r="D81" s="1"/>
      <c r="E81" s="1"/>
      <c r="F81" s="1"/>
      <c r="G81" s="1"/>
      <c r="H81" s="1"/>
      <c r="I81" s="1"/>
      <c r="J81" s="1"/>
      <c r="K81" s="1"/>
      <c r="L81" s="1"/>
      <c r="M81" s="1"/>
      <c r="N81" s="1"/>
      <c r="O81" s="1"/>
      <c r="P81" s="1"/>
      <c r="Q81" s="1"/>
      <c r="R81" s="1"/>
      <c r="S81" s="1"/>
      <c r="T81" s="1"/>
      <c r="U81" s="1"/>
      <c r="V81" s="66"/>
      <c r="W81" s="1"/>
      <c r="X81" s="66"/>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66"/>
      <c r="AY81" s="1"/>
    </row>
    <row r="82" spans="1:51">
      <c r="A82" s="223"/>
      <c r="B82" s="1"/>
      <c r="C82" s="1"/>
      <c r="D82" s="1"/>
      <c r="E82" s="1"/>
      <c r="F82" s="1"/>
      <c r="G82" s="1"/>
      <c r="H82" s="1"/>
      <c r="I82" s="1"/>
      <c r="J82" s="1"/>
      <c r="K82" s="1"/>
      <c r="L82" s="1"/>
      <c r="M82" s="1"/>
      <c r="N82" s="1"/>
      <c r="O82" s="1"/>
      <c r="P82" s="1"/>
      <c r="Q82" s="1"/>
      <c r="R82" s="1"/>
      <c r="S82" s="1"/>
      <c r="T82" s="1"/>
      <c r="U82" s="1"/>
      <c r="V82" s="66"/>
      <c r="W82" s="1"/>
      <c r="X82" s="66"/>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66"/>
      <c r="AY82" s="1"/>
    </row>
    <row r="83" spans="1:51">
      <c r="A83" s="223"/>
      <c r="B83" s="1"/>
      <c r="C83" s="1"/>
      <c r="D83" s="1"/>
      <c r="E83" s="1"/>
      <c r="F83" s="1"/>
      <c r="G83" s="1"/>
      <c r="H83" s="1"/>
      <c r="I83" s="1"/>
      <c r="J83" s="1"/>
      <c r="K83" s="1"/>
      <c r="L83" s="1"/>
      <c r="M83" s="1"/>
      <c r="N83" s="1"/>
      <c r="O83" s="1"/>
      <c r="P83" s="1"/>
      <c r="Q83" s="1"/>
      <c r="R83" s="1"/>
      <c r="S83" s="1"/>
      <c r="T83" s="1"/>
      <c r="U83" s="1"/>
      <c r="V83" s="66"/>
      <c r="W83" s="1"/>
      <c r="X83" s="66"/>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66"/>
      <c r="AY83" s="1"/>
    </row>
    <row r="84" spans="1:51">
      <c r="A84" s="223"/>
      <c r="B84" s="1"/>
      <c r="C84" s="1"/>
      <c r="D84" s="1"/>
      <c r="E84" s="1"/>
      <c r="F84" s="1"/>
      <c r="G84" s="1"/>
      <c r="H84" s="1"/>
      <c r="I84" s="1"/>
      <c r="J84" s="1"/>
      <c r="K84" s="1"/>
      <c r="L84" s="1"/>
      <c r="M84" s="1"/>
      <c r="N84" s="1"/>
      <c r="O84" s="1"/>
      <c r="P84" s="1"/>
      <c r="Q84" s="1"/>
      <c r="R84" s="1"/>
      <c r="S84" s="1"/>
      <c r="T84" s="1"/>
      <c r="U84" s="1"/>
      <c r="V84" s="66"/>
      <c r="W84" s="1"/>
      <c r="X84" s="66"/>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66"/>
      <c r="AY84" s="1"/>
    </row>
    <row r="85" spans="1:51">
      <c r="A85" s="223"/>
      <c r="B85" s="1"/>
      <c r="C85" s="1"/>
      <c r="D85" s="1"/>
      <c r="E85" s="1"/>
      <c r="F85" s="1"/>
      <c r="G85" s="1"/>
      <c r="H85" s="1"/>
      <c r="I85" s="1"/>
      <c r="J85" s="1"/>
      <c r="K85" s="1"/>
      <c r="L85" s="1"/>
      <c r="M85" s="1"/>
      <c r="N85" s="1"/>
      <c r="O85" s="1"/>
      <c r="P85" s="1"/>
      <c r="Q85" s="1"/>
      <c r="R85" s="1"/>
      <c r="S85" s="1"/>
      <c r="T85" s="1"/>
      <c r="U85" s="1"/>
      <c r="V85" s="66"/>
      <c r="W85" s="1"/>
      <c r="X85" s="66"/>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66"/>
      <c r="AY85" s="1"/>
    </row>
    <row r="86" spans="1:51">
      <c r="A86" s="223"/>
      <c r="B86" s="1"/>
      <c r="C86" s="1"/>
      <c r="D86" s="1"/>
      <c r="E86" s="1"/>
      <c r="F86" s="1"/>
      <c r="G86" s="1"/>
      <c r="H86" s="1"/>
      <c r="I86" s="1"/>
      <c r="J86" s="1"/>
      <c r="K86" s="1"/>
      <c r="L86" s="1"/>
      <c r="M86" s="1"/>
      <c r="N86" s="1"/>
      <c r="O86" s="1"/>
      <c r="P86" s="1"/>
      <c r="Q86" s="1"/>
      <c r="R86" s="1"/>
      <c r="S86" s="1"/>
      <c r="T86" s="1"/>
      <c r="U86" s="1"/>
      <c r="V86" s="66"/>
      <c r="W86" s="1"/>
      <c r="X86" s="66"/>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66"/>
      <c r="AY86" s="1"/>
    </row>
    <row r="87" spans="1:51">
      <c r="A87" s="223"/>
      <c r="B87" s="1"/>
      <c r="C87" s="1"/>
      <c r="D87" s="1"/>
      <c r="E87" s="1"/>
      <c r="F87" s="1"/>
      <c r="G87" s="1"/>
      <c r="H87" s="1"/>
      <c r="I87" s="1"/>
      <c r="J87" s="1"/>
      <c r="K87" s="1"/>
      <c r="L87" s="1"/>
      <c r="M87" s="1"/>
      <c r="N87" s="1"/>
      <c r="O87" s="1"/>
      <c r="P87" s="1"/>
      <c r="Q87" s="1"/>
      <c r="R87" s="1"/>
      <c r="S87" s="1"/>
      <c r="T87" s="1"/>
      <c r="U87" s="1"/>
      <c r="V87" s="66"/>
      <c r="W87" s="1"/>
      <c r="X87" s="66"/>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66"/>
      <c r="AY87" s="1"/>
    </row>
    <row r="88" spans="1:51">
      <c r="A88" s="223"/>
      <c r="B88" s="1"/>
      <c r="C88" s="1"/>
      <c r="D88" s="1"/>
      <c r="E88" s="1"/>
      <c r="F88" s="1"/>
      <c r="G88" s="1"/>
      <c r="H88" s="1"/>
      <c r="I88" s="1"/>
      <c r="J88" s="1"/>
      <c r="K88" s="1"/>
      <c r="L88" s="1"/>
      <c r="M88" s="1"/>
      <c r="N88" s="1"/>
      <c r="O88" s="1"/>
      <c r="P88" s="1"/>
      <c r="Q88" s="1"/>
      <c r="R88" s="1"/>
      <c r="S88" s="1"/>
      <c r="T88" s="1"/>
      <c r="U88" s="1"/>
      <c r="V88" s="66"/>
      <c r="W88" s="1"/>
      <c r="X88" s="66"/>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66"/>
      <c r="AY88" s="1"/>
    </row>
    <row r="89" spans="1:51">
      <c r="A89" s="223"/>
      <c r="B89" s="1"/>
      <c r="C89" s="1"/>
      <c r="D89" s="1"/>
      <c r="E89" s="1"/>
      <c r="F89" s="1"/>
      <c r="G89" s="1"/>
      <c r="H89" s="1"/>
      <c r="I89" s="1"/>
      <c r="J89" s="1"/>
      <c r="K89" s="1"/>
      <c r="L89" s="1"/>
      <c r="M89" s="1"/>
      <c r="N89" s="1"/>
      <c r="O89" s="1"/>
      <c r="P89" s="1"/>
      <c r="Q89" s="1"/>
      <c r="R89" s="1"/>
      <c r="S89" s="1"/>
      <c r="T89" s="1"/>
      <c r="U89" s="1"/>
      <c r="V89" s="66"/>
      <c r="W89" s="1"/>
      <c r="X89" s="66"/>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66"/>
      <c r="AY89" s="1"/>
    </row>
    <row r="90" spans="1:51">
      <c r="A90" s="223"/>
      <c r="B90" s="1"/>
      <c r="C90" s="1"/>
      <c r="D90" s="1"/>
      <c r="E90" s="1"/>
      <c r="F90" s="1"/>
      <c r="G90" s="1"/>
      <c r="H90" s="1"/>
      <c r="I90" s="1"/>
      <c r="J90" s="1"/>
      <c r="K90" s="1"/>
      <c r="L90" s="1"/>
      <c r="M90" s="1"/>
      <c r="N90" s="1"/>
      <c r="O90" s="1"/>
      <c r="P90" s="1"/>
      <c r="Q90" s="1"/>
      <c r="R90" s="1"/>
      <c r="S90" s="1"/>
      <c r="T90" s="1"/>
      <c r="U90" s="1"/>
      <c r="V90" s="66"/>
      <c r="W90" s="1"/>
      <c r="X90" s="66"/>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66"/>
      <c r="AY90" s="1"/>
    </row>
    <row r="91" spans="1:51">
      <c r="A91" s="223"/>
      <c r="B91" s="1"/>
      <c r="C91" s="1"/>
      <c r="D91" s="1"/>
      <c r="E91" s="1"/>
      <c r="F91" s="1"/>
      <c r="G91" s="1"/>
      <c r="H91" s="1"/>
      <c r="I91" s="1"/>
      <c r="J91" s="1"/>
      <c r="K91" s="1"/>
      <c r="L91" s="1"/>
      <c r="M91" s="1"/>
      <c r="N91" s="1"/>
      <c r="O91" s="1"/>
      <c r="P91" s="1"/>
      <c r="Q91" s="1"/>
      <c r="R91" s="1"/>
      <c r="S91" s="1"/>
      <c r="T91" s="1"/>
      <c r="U91" s="1"/>
      <c r="V91" s="66"/>
      <c r="W91" s="1"/>
      <c r="X91" s="66"/>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66"/>
      <c r="AY91" s="1"/>
    </row>
    <row r="92" spans="1:51">
      <c r="A92" s="223"/>
      <c r="B92" s="1"/>
      <c r="C92" s="1"/>
      <c r="D92" s="1"/>
      <c r="E92" s="1"/>
      <c r="F92" s="1"/>
      <c r="G92" s="1"/>
      <c r="H92" s="1"/>
      <c r="I92" s="1"/>
      <c r="J92" s="1"/>
      <c r="K92" s="1"/>
      <c r="L92" s="1"/>
      <c r="M92" s="1"/>
      <c r="N92" s="1"/>
      <c r="O92" s="1"/>
      <c r="P92" s="1"/>
      <c r="Q92" s="1"/>
      <c r="R92" s="1"/>
      <c r="S92" s="1"/>
      <c r="T92" s="1"/>
      <c r="U92" s="1"/>
      <c r="V92" s="66"/>
      <c r="W92" s="1"/>
      <c r="X92" s="66"/>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66"/>
      <c r="AY92" s="1"/>
    </row>
    <row r="93" spans="1:51">
      <c r="A93" s="223"/>
      <c r="B93" s="1"/>
      <c r="C93" s="1"/>
      <c r="D93" s="1"/>
      <c r="E93" s="1"/>
      <c r="F93" s="1"/>
      <c r="G93" s="1"/>
      <c r="H93" s="1"/>
      <c r="I93" s="1"/>
      <c r="J93" s="1"/>
      <c r="K93" s="1"/>
      <c r="L93" s="1"/>
      <c r="M93" s="1"/>
      <c r="N93" s="1"/>
      <c r="O93" s="1"/>
      <c r="P93" s="1"/>
      <c r="Q93" s="1"/>
      <c r="R93" s="1"/>
      <c r="S93" s="1"/>
      <c r="T93" s="1"/>
      <c r="U93" s="1"/>
      <c r="V93" s="66"/>
      <c r="W93" s="1"/>
      <c r="X93" s="66"/>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66"/>
      <c r="AY93" s="1"/>
    </row>
    <row r="94" spans="1:51">
      <c r="A94" s="223"/>
      <c r="B94" s="1"/>
      <c r="C94" s="1"/>
      <c r="D94" s="1"/>
      <c r="E94" s="1"/>
      <c r="F94" s="1"/>
      <c r="G94" s="1"/>
      <c r="H94" s="1"/>
      <c r="I94" s="1"/>
      <c r="J94" s="1"/>
      <c r="K94" s="1"/>
      <c r="L94" s="1"/>
      <c r="M94" s="1"/>
      <c r="N94" s="1"/>
      <c r="O94" s="1"/>
      <c r="P94" s="1"/>
      <c r="Q94" s="1"/>
      <c r="R94" s="1"/>
      <c r="S94" s="1"/>
      <c r="T94" s="1"/>
      <c r="U94" s="1"/>
      <c r="V94" s="66"/>
      <c r="W94" s="1"/>
      <c r="X94" s="66"/>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66"/>
      <c r="AY94" s="1"/>
    </row>
    <row r="95" spans="1:51">
      <c r="A95" s="223"/>
      <c r="B95" s="1"/>
      <c r="C95" s="1"/>
      <c r="D95" s="1"/>
      <c r="E95" s="1"/>
      <c r="F95" s="1"/>
      <c r="G95" s="1"/>
      <c r="H95" s="1"/>
      <c r="I95" s="1"/>
      <c r="J95" s="1"/>
      <c r="K95" s="1"/>
      <c r="L95" s="1"/>
      <c r="M95" s="1"/>
      <c r="N95" s="1"/>
      <c r="O95" s="1"/>
      <c r="P95" s="1"/>
      <c r="Q95" s="1"/>
      <c r="R95" s="1"/>
      <c r="S95" s="1"/>
      <c r="T95" s="1"/>
      <c r="U95" s="1"/>
      <c r="V95" s="66"/>
      <c r="W95" s="1"/>
      <c r="X95" s="66"/>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66"/>
      <c r="AY95" s="1"/>
    </row>
    <row r="96" spans="1:51">
      <c r="A96" s="223"/>
      <c r="B96" s="1"/>
      <c r="C96" s="1"/>
      <c r="D96" s="1"/>
      <c r="E96" s="1"/>
      <c r="F96" s="1"/>
      <c r="G96" s="1"/>
      <c r="H96" s="1"/>
      <c r="I96" s="1"/>
      <c r="J96" s="1"/>
      <c r="K96" s="1"/>
      <c r="L96" s="1"/>
      <c r="M96" s="1"/>
      <c r="N96" s="1"/>
      <c r="O96" s="1"/>
      <c r="P96" s="1"/>
      <c r="Q96" s="1"/>
      <c r="R96" s="1"/>
      <c r="S96" s="1"/>
      <c r="T96" s="1"/>
      <c r="U96" s="1"/>
      <c r="V96" s="66"/>
      <c r="W96" s="1"/>
      <c r="X96" s="66"/>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66"/>
      <c r="AY96" s="1"/>
    </row>
    <row r="97" spans="1:51">
      <c r="A97" s="223"/>
      <c r="B97" s="1"/>
      <c r="C97" s="1"/>
      <c r="D97" s="1"/>
      <c r="E97" s="1"/>
      <c r="F97" s="1"/>
      <c r="G97" s="1"/>
      <c r="H97" s="1"/>
      <c r="I97" s="1"/>
      <c r="J97" s="1"/>
      <c r="K97" s="1"/>
      <c r="L97" s="1"/>
      <c r="M97" s="1"/>
      <c r="N97" s="1"/>
      <c r="O97" s="1"/>
      <c r="P97" s="1"/>
      <c r="Q97" s="1"/>
      <c r="R97" s="1"/>
      <c r="S97" s="1"/>
      <c r="T97" s="1"/>
      <c r="U97" s="1"/>
      <c r="V97" s="66"/>
      <c r="W97" s="1"/>
      <c r="X97" s="66"/>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66"/>
      <c r="AY97" s="1"/>
    </row>
    <row r="98" spans="1:51">
      <c r="A98" s="223"/>
      <c r="B98" s="1"/>
      <c r="C98" s="1"/>
      <c r="D98" s="1"/>
      <c r="E98" s="1"/>
      <c r="F98" s="1"/>
      <c r="G98" s="1"/>
      <c r="H98" s="1"/>
      <c r="I98" s="1"/>
      <c r="J98" s="1"/>
      <c r="K98" s="1"/>
      <c r="L98" s="1"/>
      <c r="M98" s="1"/>
      <c r="N98" s="1"/>
      <c r="O98" s="1"/>
      <c r="P98" s="1"/>
      <c r="Q98" s="1"/>
      <c r="R98" s="1"/>
      <c r="S98" s="1"/>
      <c r="T98" s="1"/>
      <c r="U98" s="1"/>
      <c r="V98" s="66"/>
      <c r="W98" s="1"/>
      <c r="X98" s="66"/>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66"/>
      <c r="AY98" s="1"/>
    </row>
    <row r="99" spans="1:51">
      <c r="A99" s="223"/>
      <c r="B99" s="1"/>
      <c r="C99" s="1"/>
      <c r="D99" s="1"/>
      <c r="E99" s="1"/>
      <c r="F99" s="1"/>
      <c r="G99" s="1"/>
      <c r="H99" s="1"/>
      <c r="I99" s="1"/>
      <c r="J99" s="1"/>
      <c r="K99" s="1"/>
      <c r="L99" s="1"/>
      <c r="M99" s="1"/>
      <c r="N99" s="1"/>
      <c r="O99" s="1"/>
      <c r="P99" s="1"/>
      <c r="Q99" s="1"/>
      <c r="R99" s="1"/>
      <c r="S99" s="1"/>
      <c r="T99" s="1"/>
      <c r="U99" s="1"/>
      <c r="V99" s="66"/>
      <c r="W99" s="1"/>
      <c r="X99" s="66"/>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66"/>
      <c r="AY99" s="1"/>
    </row>
    <row r="100" spans="1:51">
      <c r="A100" s="223"/>
      <c r="B100" s="1"/>
      <c r="C100" s="1"/>
      <c r="D100" s="1"/>
      <c r="E100" s="1"/>
      <c r="F100" s="1"/>
      <c r="G100" s="1"/>
      <c r="H100" s="1"/>
      <c r="I100" s="1"/>
      <c r="J100" s="1"/>
      <c r="K100" s="1"/>
      <c r="L100" s="1"/>
      <c r="M100" s="1"/>
      <c r="N100" s="1"/>
      <c r="O100" s="1"/>
      <c r="P100" s="1"/>
      <c r="Q100" s="1"/>
      <c r="R100" s="1"/>
      <c r="S100" s="1"/>
      <c r="T100" s="1"/>
      <c r="U100" s="1"/>
      <c r="V100" s="66"/>
      <c r="W100" s="1"/>
      <c r="X100" s="66"/>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66"/>
      <c r="AY100" s="1"/>
    </row>
    <row r="101" spans="1:51">
      <c r="A101" s="223"/>
      <c r="B101" s="1"/>
      <c r="C101" s="1"/>
      <c r="D101" s="1"/>
      <c r="E101" s="1"/>
      <c r="F101" s="1"/>
      <c r="G101" s="1"/>
      <c r="H101" s="1"/>
      <c r="I101" s="1"/>
      <c r="J101" s="1"/>
      <c r="K101" s="1"/>
      <c r="L101" s="1"/>
      <c r="M101" s="1"/>
      <c r="N101" s="1"/>
      <c r="O101" s="1"/>
      <c r="P101" s="1"/>
      <c r="Q101" s="1"/>
      <c r="R101" s="1"/>
      <c r="S101" s="1"/>
      <c r="T101" s="1"/>
      <c r="U101" s="1"/>
      <c r="V101" s="66"/>
      <c r="W101" s="1"/>
      <c r="X101" s="66"/>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66"/>
      <c r="AY101" s="1"/>
    </row>
    <row r="102" spans="1:51">
      <c r="A102" s="223"/>
      <c r="B102" s="1"/>
      <c r="C102" s="1"/>
      <c r="D102" s="1"/>
      <c r="E102" s="1"/>
      <c r="F102" s="1"/>
      <c r="G102" s="1"/>
      <c r="H102" s="1"/>
      <c r="I102" s="1"/>
      <c r="J102" s="1"/>
      <c r="K102" s="1"/>
      <c r="L102" s="1"/>
      <c r="M102" s="1"/>
      <c r="N102" s="1"/>
      <c r="O102" s="1"/>
      <c r="P102" s="1"/>
      <c r="Q102" s="1"/>
      <c r="R102" s="1"/>
      <c r="S102" s="1"/>
      <c r="T102" s="1"/>
      <c r="U102" s="1"/>
      <c r="V102" s="66"/>
      <c r="W102" s="1"/>
      <c r="X102" s="66"/>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66"/>
      <c r="AY102" s="1"/>
    </row>
    <row r="103" spans="1:51">
      <c r="A103" s="223"/>
      <c r="B103" s="1"/>
      <c r="C103" s="1"/>
      <c r="D103" s="1"/>
      <c r="E103" s="1"/>
      <c r="F103" s="1"/>
      <c r="G103" s="1"/>
      <c r="H103" s="1"/>
      <c r="I103" s="1"/>
      <c r="J103" s="1"/>
      <c r="K103" s="1"/>
      <c r="L103" s="1"/>
      <c r="M103" s="1"/>
      <c r="N103" s="1"/>
      <c r="O103" s="1"/>
      <c r="P103" s="1"/>
      <c r="Q103" s="1"/>
      <c r="R103" s="1"/>
      <c r="S103" s="1"/>
      <c r="T103" s="1"/>
      <c r="U103" s="1"/>
      <c r="V103" s="66"/>
      <c r="W103" s="1"/>
      <c r="X103" s="66"/>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66"/>
      <c r="AY103" s="1"/>
    </row>
    <row r="104" spans="1:51">
      <c r="A104" s="223"/>
      <c r="B104" s="1"/>
      <c r="C104" s="1"/>
      <c r="D104" s="1"/>
      <c r="E104" s="1"/>
      <c r="F104" s="1"/>
      <c r="G104" s="1"/>
      <c r="H104" s="1"/>
      <c r="I104" s="1"/>
      <c r="J104" s="1"/>
      <c r="K104" s="1"/>
      <c r="L104" s="1"/>
      <c r="M104" s="1"/>
      <c r="N104" s="1"/>
      <c r="O104" s="1"/>
      <c r="P104" s="1"/>
      <c r="Q104" s="1"/>
      <c r="R104" s="1"/>
      <c r="S104" s="1"/>
      <c r="T104" s="1"/>
      <c r="U104" s="1"/>
      <c r="V104" s="66"/>
      <c r="W104" s="1"/>
      <c r="X104" s="66"/>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66"/>
      <c r="AY104" s="1"/>
    </row>
    <row r="105" spans="1:51">
      <c r="A105" s="223"/>
      <c r="B105" s="1"/>
      <c r="C105" s="1"/>
      <c r="D105" s="1"/>
      <c r="E105" s="1"/>
      <c r="F105" s="1"/>
      <c r="G105" s="1"/>
      <c r="H105" s="1"/>
      <c r="I105" s="1"/>
      <c r="J105" s="1"/>
      <c r="K105" s="1"/>
      <c r="L105" s="1"/>
      <c r="M105" s="1"/>
      <c r="N105" s="1"/>
      <c r="O105" s="1"/>
      <c r="P105" s="1"/>
      <c r="Q105" s="1"/>
      <c r="R105" s="1"/>
      <c r="S105" s="1"/>
      <c r="T105" s="1"/>
      <c r="U105" s="1"/>
      <c r="V105" s="66"/>
      <c r="W105" s="1"/>
      <c r="X105" s="66"/>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66"/>
      <c r="AY105" s="1"/>
    </row>
    <row r="106" spans="1:51">
      <c r="A106" s="223"/>
      <c r="B106" s="1"/>
      <c r="C106" s="1"/>
      <c r="D106" s="1"/>
      <c r="E106" s="1"/>
      <c r="F106" s="1"/>
      <c r="G106" s="1"/>
      <c r="H106" s="1"/>
      <c r="I106" s="1"/>
      <c r="J106" s="1"/>
      <c r="K106" s="1"/>
      <c r="L106" s="1"/>
      <c r="M106" s="1"/>
      <c r="N106" s="1"/>
      <c r="O106" s="1"/>
      <c r="P106" s="1"/>
      <c r="Q106" s="1"/>
      <c r="R106" s="1"/>
      <c r="S106" s="1"/>
      <c r="T106" s="1"/>
      <c r="U106" s="1"/>
      <c r="V106" s="66"/>
      <c r="W106" s="1"/>
      <c r="X106" s="66"/>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66"/>
      <c r="AY106" s="1"/>
    </row>
    <row r="107" spans="1:51">
      <c r="A107" s="223"/>
      <c r="B107" s="1"/>
      <c r="C107" s="1"/>
      <c r="D107" s="1"/>
      <c r="E107" s="1"/>
      <c r="F107" s="1"/>
      <c r="G107" s="1"/>
      <c r="H107" s="1"/>
      <c r="I107" s="1"/>
      <c r="J107" s="1"/>
      <c r="K107" s="1"/>
      <c r="L107" s="1"/>
      <c r="M107" s="1"/>
      <c r="N107" s="1"/>
      <c r="O107" s="1"/>
      <c r="P107" s="1"/>
      <c r="Q107" s="1"/>
      <c r="R107" s="1"/>
      <c r="S107" s="1"/>
      <c r="T107" s="1"/>
      <c r="U107" s="1"/>
      <c r="V107" s="66"/>
      <c r="W107" s="1"/>
      <c r="X107" s="66"/>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66"/>
      <c r="AY107" s="1"/>
    </row>
    <row r="108" spans="1:51">
      <c r="A108" s="223"/>
      <c r="B108" s="1"/>
      <c r="C108" s="1"/>
      <c r="D108" s="1"/>
      <c r="E108" s="1"/>
      <c r="F108" s="1"/>
      <c r="G108" s="1"/>
      <c r="H108" s="1"/>
      <c r="I108" s="1"/>
      <c r="J108" s="1"/>
      <c r="K108" s="1"/>
      <c r="L108" s="1"/>
      <c r="M108" s="1"/>
      <c r="N108" s="1"/>
      <c r="O108" s="1"/>
      <c r="P108" s="1"/>
      <c r="Q108" s="1"/>
      <c r="R108" s="1"/>
      <c r="S108" s="1"/>
      <c r="T108" s="1"/>
      <c r="U108" s="1"/>
      <c r="V108" s="66"/>
      <c r="W108" s="1"/>
      <c r="X108" s="66"/>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66"/>
      <c r="AY108" s="1"/>
    </row>
    <row r="109" spans="1:51">
      <c r="A109" s="223"/>
      <c r="B109" s="1"/>
      <c r="C109" s="1"/>
      <c r="D109" s="1"/>
      <c r="E109" s="1"/>
      <c r="F109" s="1"/>
      <c r="G109" s="1"/>
      <c r="H109" s="1"/>
      <c r="I109" s="1"/>
      <c r="J109" s="1"/>
      <c r="K109" s="1"/>
      <c r="L109" s="1"/>
      <c r="M109" s="1"/>
      <c r="N109" s="1"/>
      <c r="O109" s="1"/>
      <c r="P109" s="1"/>
      <c r="Q109" s="1"/>
      <c r="R109" s="1"/>
      <c r="S109" s="1"/>
      <c r="T109" s="1"/>
      <c r="U109" s="1"/>
      <c r="V109" s="66"/>
      <c r="W109" s="1"/>
      <c r="X109" s="66"/>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66"/>
      <c r="AY109" s="1"/>
    </row>
    <row r="110" spans="1:51">
      <c r="A110" s="223"/>
      <c r="B110" s="1"/>
      <c r="C110" s="1"/>
      <c r="D110" s="1"/>
      <c r="E110" s="1"/>
      <c r="F110" s="1"/>
      <c r="G110" s="1"/>
      <c r="H110" s="1"/>
      <c r="I110" s="1"/>
      <c r="J110" s="1"/>
      <c r="K110" s="1"/>
      <c r="L110" s="1"/>
      <c r="M110" s="1"/>
      <c r="N110" s="1"/>
      <c r="O110" s="1"/>
      <c r="P110" s="1"/>
      <c r="Q110" s="1"/>
      <c r="R110" s="1"/>
      <c r="S110" s="1"/>
      <c r="T110" s="1"/>
      <c r="U110" s="1"/>
      <c r="V110" s="66"/>
      <c r="W110" s="1"/>
      <c r="X110" s="66"/>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66"/>
      <c r="AY110" s="1"/>
    </row>
    <row r="111" spans="1:51">
      <c r="A111" s="223"/>
      <c r="B111" s="1"/>
      <c r="C111" s="1"/>
      <c r="D111" s="1"/>
      <c r="E111" s="1"/>
      <c r="F111" s="1"/>
      <c r="G111" s="1"/>
      <c r="H111" s="1"/>
      <c r="I111" s="1"/>
      <c r="J111" s="1"/>
      <c r="K111" s="1"/>
      <c r="L111" s="1"/>
      <c r="M111" s="1"/>
      <c r="N111" s="1"/>
      <c r="O111" s="1"/>
      <c r="P111" s="1"/>
      <c r="Q111" s="1"/>
      <c r="R111" s="1"/>
      <c r="S111" s="1"/>
      <c r="T111" s="1"/>
      <c r="U111" s="1"/>
      <c r="V111" s="66"/>
      <c r="W111" s="1"/>
      <c r="X111" s="66"/>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66"/>
      <c r="AY111" s="1"/>
    </row>
    <row r="112" spans="1:51">
      <c r="A112" s="223"/>
      <c r="B112" s="1"/>
      <c r="C112" s="1"/>
      <c r="D112" s="1"/>
      <c r="E112" s="1"/>
      <c r="F112" s="1"/>
      <c r="G112" s="1"/>
      <c r="H112" s="1"/>
      <c r="I112" s="1"/>
      <c r="J112" s="1"/>
      <c r="K112" s="1"/>
      <c r="L112" s="1"/>
      <c r="M112" s="1"/>
      <c r="N112" s="1"/>
      <c r="O112" s="1"/>
      <c r="P112" s="1"/>
      <c r="Q112" s="1"/>
      <c r="R112" s="1"/>
      <c r="S112" s="1"/>
      <c r="T112" s="1"/>
      <c r="U112" s="1"/>
      <c r="V112" s="66"/>
      <c r="W112" s="1"/>
      <c r="X112" s="66"/>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66"/>
      <c r="AY112" s="1"/>
    </row>
    <row r="113" spans="1:51">
      <c r="A113" s="223"/>
      <c r="B113" s="1"/>
      <c r="C113" s="1"/>
      <c r="D113" s="1"/>
      <c r="E113" s="1"/>
      <c r="F113" s="1"/>
      <c r="G113" s="1"/>
      <c r="H113" s="1"/>
      <c r="I113" s="1"/>
      <c r="J113" s="1"/>
      <c r="K113" s="1"/>
      <c r="L113" s="1"/>
      <c r="M113" s="1"/>
      <c r="N113" s="1"/>
      <c r="O113" s="1"/>
      <c r="P113" s="1"/>
      <c r="Q113" s="1"/>
      <c r="R113" s="1"/>
      <c r="S113" s="1"/>
      <c r="T113" s="1"/>
      <c r="U113" s="1"/>
      <c r="V113" s="66"/>
      <c r="W113" s="1"/>
      <c r="X113" s="66"/>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66"/>
      <c r="AY113" s="1"/>
    </row>
    <row r="114" spans="1:51">
      <c r="A114" s="223"/>
      <c r="B114" s="1"/>
      <c r="C114" s="1"/>
      <c r="D114" s="1"/>
      <c r="E114" s="1"/>
      <c r="F114" s="1"/>
      <c r="G114" s="1"/>
      <c r="H114" s="1"/>
      <c r="I114" s="1"/>
      <c r="J114" s="1"/>
      <c r="K114" s="1"/>
      <c r="L114" s="1"/>
      <c r="M114" s="1"/>
      <c r="N114" s="1"/>
      <c r="O114" s="1"/>
      <c r="P114" s="1"/>
      <c r="Q114" s="1"/>
      <c r="R114" s="1"/>
      <c r="S114" s="1"/>
      <c r="T114" s="1"/>
      <c r="U114" s="1"/>
      <c r="V114" s="66"/>
      <c r="W114" s="1"/>
      <c r="X114" s="66"/>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66"/>
      <c r="AY114" s="1"/>
    </row>
    <row r="115" spans="1:51">
      <c r="A115" s="223"/>
      <c r="B115" s="1"/>
      <c r="C115" s="1"/>
      <c r="D115" s="1"/>
      <c r="E115" s="1"/>
      <c r="F115" s="1"/>
      <c r="G115" s="1"/>
      <c r="H115" s="1"/>
      <c r="I115" s="1"/>
      <c r="J115" s="1"/>
      <c r="K115" s="1"/>
      <c r="L115" s="1"/>
      <c r="M115" s="1"/>
      <c r="N115" s="1"/>
      <c r="O115" s="1"/>
      <c r="P115" s="1"/>
      <c r="Q115" s="1"/>
      <c r="R115" s="1"/>
      <c r="S115" s="1"/>
      <c r="T115" s="1"/>
      <c r="U115" s="1"/>
      <c r="V115" s="66"/>
      <c r="W115" s="1"/>
      <c r="X115" s="66"/>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66"/>
      <c r="AY115" s="1"/>
    </row>
    <row r="116" spans="1:51">
      <c r="A116" s="223"/>
      <c r="B116" s="1"/>
      <c r="C116" s="1"/>
      <c r="D116" s="1"/>
      <c r="E116" s="1"/>
      <c r="F116" s="1"/>
      <c r="G116" s="1"/>
      <c r="H116" s="1"/>
      <c r="I116" s="1"/>
      <c r="J116" s="1"/>
      <c r="K116" s="1"/>
      <c r="L116" s="1"/>
      <c r="M116" s="1"/>
      <c r="N116" s="1"/>
      <c r="O116" s="1"/>
      <c r="P116" s="1"/>
      <c r="Q116" s="1"/>
      <c r="R116" s="1"/>
      <c r="S116" s="1"/>
      <c r="T116" s="1"/>
      <c r="U116" s="1"/>
      <c r="V116" s="66"/>
      <c r="W116" s="1"/>
      <c r="X116" s="66"/>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66"/>
      <c r="AY116" s="1"/>
    </row>
    <row r="117" spans="1:51">
      <c r="A117" s="223"/>
      <c r="B117" s="1"/>
      <c r="C117" s="1"/>
      <c r="D117" s="1"/>
      <c r="E117" s="1"/>
      <c r="F117" s="1"/>
      <c r="G117" s="1"/>
      <c r="H117" s="1"/>
      <c r="I117" s="1"/>
      <c r="J117" s="1"/>
      <c r="K117" s="1"/>
      <c r="L117" s="1"/>
      <c r="M117" s="1"/>
      <c r="N117" s="1"/>
      <c r="O117" s="1"/>
      <c r="P117" s="1"/>
      <c r="Q117" s="1"/>
      <c r="R117" s="1"/>
      <c r="S117" s="1"/>
      <c r="T117" s="1"/>
      <c r="U117" s="1"/>
      <c r="V117" s="66"/>
      <c r="W117" s="1"/>
      <c r="X117" s="66"/>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66"/>
      <c r="AY117" s="1"/>
    </row>
    <row r="118" spans="1:51">
      <c r="A118" s="223"/>
      <c r="B118" s="1"/>
      <c r="C118" s="1"/>
      <c r="D118" s="1"/>
      <c r="E118" s="1"/>
      <c r="F118" s="1"/>
      <c r="G118" s="1"/>
      <c r="H118" s="1"/>
      <c r="I118" s="1"/>
      <c r="J118" s="1"/>
      <c r="K118" s="1"/>
      <c r="L118" s="1"/>
      <c r="M118" s="1"/>
      <c r="N118" s="1"/>
      <c r="O118" s="1"/>
      <c r="P118" s="1"/>
      <c r="Q118" s="1"/>
      <c r="R118" s="1"/>
      <c r="S118" s="1"/>
      <c r="T118" s="1"/>
      <c r="U118" s="1"/>
      <c r="V118" s="66"/>
      <c r="W118" s="1"/>
      <c r="X118" s="66"/>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66"/>
      <c r="AY118" s="1"/>
    </row>
    <row r="119" spans="1:51">
      <c r="A119" s="223"/>
      <c r="B119" s="1"/>
      <c r="C119" s="1"/>
      <c r="D119" s="1"/>
      <c r="E119" s="1"/>
      <c r="F119" s="1"/>
      <c r="G119" s="1"/>
      <c r="H119" s="1"/>
      <c r="I119" s="1"/>
      <c r="J119" s="1"/>
      <c r="K119" s="1"/>
      <c r="L119" s="1"/>
      <c r="M119" s="1"/>
      <c r="N119" s="1"/>
      <c r="O119" s="1"/>
      <c r="P119" s="1"/>
      <c r="Q119" s="1"/>
      <c r="R119" s="1"/>
      <c r="S119" s="1"/>
      <c r="T119" s="1"/>
      <c r="U119" s="1"/>
      <c r="V119" s="66"/>
      <c r="W119" s="1"/>
      <c r="X119" s="66"/>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66"/>
      <c r="AY119" s="1"/>
    </row>
    <row r="120" spans="1:51">
      <c r="A120" s="223"/>
      <c r="B120" s="1"/>
      <c r="C120" s="1"/>
      <c r="D120" s="1"/>
      <c r="E120" s="1"/>
      <c r="F120" s="1"/>
      <c r="G120" s="1"/>
      <c r="H120" s="1"/>
      <c r="I120" s="1"/>
      <c r="J120" s="1"/>
      <c r="K120" s="1"/>
      <c r="L120" s="1"/>
      <c r="M120" s="1"/>
      <c r="N120" s="1"/>
      <c r="O120" s="1"/>
      <c r="P120" s="1"/>
      <c r="Q120" s="1"/>
      <c r="R120" s="1"/>
      <c r="S120" s="1"/>
      <c r="T120" s="1"/>
      <c r="U120" s="1"/>
      <c r="V120" s="66"/>
      <c r="W120" s="1"/>
      <c r="X120" s="66"/>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66"/>
      <c r="AY120" s="1"/>
    </row>
    <row r="121" spans="1:51">
      <c r="A121" s="223"/>
      <c r="B121" s="1"/>
      <c r="C121" s="1"/>
      <c r="D121" s="1"/>
      <c r="E121" s="1"/>
      <c r="F121" s="1"/>
      <c r="G121" s="1"/>
      <c r="H121" s="1"/>
      <c r="I121" s="1"/>
      <c r="J121" s="1"/>
      <c r="K121" s="1"/>
      <c r="L121" s="1"/>
      <c r="M121" s="1"/>
      <c r="N121" s="1"/>
      <c r="O121" s="1"/>
      <c r="P121" s="1"/>
      <c r="Q121" s="1"/>
      <c r="R121" s="1"/>
      <c r="S121" s="1"/>
      <c r="T121" s="1"/>
      <c r="U121" s="1"/>
      <c r="V121" s="66"/>
      <c r="W121" s="1"/>
      <c r="X121" s="66"/>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66"/>
      <c r="AY121" s="1"/>
    </row>
    <row r="122" spans="1:51">
      <c r="A122" s="223"/>
      <c r="B122" s="1"/>
      <c r="C122" s="1"/>
      <c r="D122" s="1"/>
      <c r="E122" s="1"/>
      <c r="F122" s="1"/>
      <c r="G122" s="1"/>
      <c r="H122" s="1"/>
      <c r="I122" s="1"/>
      <c r="J122" s="1"/>
      <c r="K122" s="1"/>
      <c r="L122" s="1"/>
      <c r="M122" s="1"/>
      <c r="N122" s="1"/>
      <c r="O122" s="1"/>
      <c r="P122" s="1"/>
      <c r="Q122" s="1"/>
      <c r="R122" s="1"/>
      <c r="S122" s="1"/>
      <c r="T122" s="1"/>
      <c r="U122" s="1"/>
      <c r="V122" s="66"/>
      <c r="W122" s="1"/>
      <c r="X122" s="66"/>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66"/>
      <c r="AY122" s="1"/>
    </row>
    <row r="123" spans="1:51">
      <c r="A123" s="223"/>
      <c r="B123" s="1"/>
      <c r="C123" s="1"/>
      <c r="D123" s="1"/>
      <c r="E123" s="1"/>
      <c r="F123" s="1"/>
      <c r="G123" s="1"/>
      <c r="H123" s="1"/>
      <c r="I123" s="1"/>
      <c r="J123" s="1"/>
      <c r="K123" s="1"/>
      <c r="L123" s="1"/>
      <c r="M123" s="1"/>
      <c r="N123" s="1"/>
      <c r="O123" s="1"/>
      <c r="P123" s="1"/>
      <c r="Q123" s="1"/>
      <c r="R123" s="1"/>
      <c r="S123" s="1"/>
      <c r="T123" s="1"/>
      <c r="U123" s="1"/>
      <c r="V123" s="66"/>
      <c r="W123" s="1"/>
      <c r="X123" s="66"/>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66"/>
      <c r="AY123" s="1"/>
    </row>
    <row r="124" spans="1:51">
      <c r="A124" s="223"/>
      <c r="B124" s="1"/>
      <c r="C124" s="1"/>
      <c r="D124" s="1"/>
      <c r="E124" s="1"/>
      <c r="F124" s="1"/>
      <c r="G124" s="1"/>
      <c r="H124" s="1"/>
      <c r="I124" s="1"/>
      <c r="J124" s="1"/>
      <c r="K124" s="1"/>
      <c r="L124" s="1"/>
      <c r="M124" s="1"/>
      <c r="N124" s="1"/>
      <c r="O124" s="1"/>
      <c r="P124" s="1"/>
      <c r="Q124" s="1"/>
      <c r="R124" s="1"/>
      <c r="S124" s="1"/>
      <c r="T124" s="1"/>
      <c r="U124" s="1"/>
      <c r="V124" s="66"/>
      <c r="W124" s="1"/>
      <c r="X124" s="66"/>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66"/>
      <c r="AY124" s="1"/>
    </row>
    <row r="125" spans="1:51">
      <c r="A125" s="223"/>
      <c r="B125" s="1"/>
      <c r="C125" s="1"/>
      <c r="D125" s="1"/>
      <c r="E125" s="1"/>
      <c r="F125" s="1"/>
      <c r="G125" s="1"/>
      <c r="H125" s="1"/>
      <c r="I125" s="1"/>
      <c r="J125" s="1"/>
      <c r="K125" s="1"/>
      <c r="L125" s="1"/>
      <c r="M125" s="1"/>
      <c r="N125" s="1"/>
      <c r="O125" s="1"/>
      <c r="P125" s="1"/>
      <c r="Q125" s="1"/>
      <c r="R125" s="1"/>
      <c r="S125" s="1"/>
      <c r="T125" s="1"/>
      <c r="U125" s="1"/>
      <c r="V125" s="66"/>
      <c r="W125" s="1"/>
      <c r="X125" s="66"/>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66"/>
      <c r="AY125" s="1"/>
    </row>
    <row r="126" spans="1:51">
      <c r="A126" s="223"/>
      <c r="B126" s="1"/>
      <c r="C126" s="1"/>
      <c r="D126" s="1"/>
      <c r="E126" s="1"/>
      <c r="F126" s="1"/>
      <c r="G126" s="1"/>
      <c r="H126" s="1"/>
      <c r="I126" s="1"/>
      <c r="J126" s="1"/>
      <c r="K126" s="1"/>
      <c r="L126" s="1"/>
      <c r="M126" s="1"/>
      <c r="N126" s="1"/>
      <c r="O126" s="1"/>
      <c r="P126" s="1"/>
      <c r="Q126" s="1"/>
      <c r="R126" s="1"/>
      <c r="S126" s="1"/>
      <c r="T126" s="1"/>
      <c r="U126" s="1"/>
      <c r="V126" s="66"/>
      <c r="W126" s="1"/>
      <c r="X126" s="66"/>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66"/>
      <c r="AY126" s="1"/>
    </row>
    <row r="127" spans="1:51">
      <c r="A127" s="223"/>
      <c r="B127" s="1"/>
      <c r="C127" s="1"/>
      <c r="D127" s="1"/>
      <c r="E127" s="1"/>
      <c r="F127" s="1"/>
      <c r="G127" s="1"/>
      <c r="H127" s="1"/>
      <c r="I127" s="1"/>
      <c r="J127" s="1"/>
      <c r="K127" s="1"/>
      <c r="L127" s="1"/>
      <c r="M127" s="1"/>
      <c r="N127" s="1"/>
      <c r="O127" s="1"/>
      <c r="P127" s="1"/>
      <c r="Q127" s="1"/>
      <c r="R127" s="1"/>
      <c r="S127" s="1"/>
      <c r="T127" s="1"/>
      <c r="U127" s="1"/>
      <c r="V127" s="66"/>
      <c r="W127" s="1"/>
      <c r="X127" s="66"/>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66"/>
      <c r="AY127" s="1"/>
    </row>
    <row r="128" spans="1:51">
      <c r="A128" s="223"/>
      <c r="B128" s="1"/>
      <c r="C128" s="1"/>
      <c r="D128" s="1"/>
      <c r="E128" s="1"/>
      <c r="F128" s="1"/>
      <c r="G128" s="1"/>
      <c r="H128" s="1"/>
      <c r="I128" s="1"/>
      <c r="J128" s="1"/>
      <c r="K128" s="1"/>
      <c r="L128" s="1"/>
      <c r="M128" s="1"/>
      <c r="N128" s="1"/>
      <c r="O128" s="1"/>
      <c r="P128" s="1"/>
      <c r="Q128" s="1"/>
      <c r="R128" s="1"/>
      <c r="S128" s="1"/>
      <c r="T128" s="1"/>
      <c r="U128" s="1"/>
      <c r="V128" s="66"/>
      <c r="W128" s="1"/>
      <c r="X128" s="66"/>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66"/>
      <c r="AY128" s="1"/>
    </row>
    <row r="129" spans="1:51">
      <c r="A129" s="223"/>
      <c r="B129" s="1"/>
      <c r="C129" s="1"/>
      <c r="D129" s="1"/>
      <c r="E129" s="1"/>
      <c r="F129" s="1"/>
      <c r="G129" s="1"/>
      <c r="H129" s="1"/>
      <c r="I129" s="1"/>
      <c r="J129" s="1"/>
      <c r="K129" s="1"/>
      <c r="L129" s="1"/>
      <c r="M129" s="1"/>
      <c r="N129" s="1"/>
      <c r="O129" s="1"/>
      <c r="P129" s="1"/>
      <c r="Q129" s="1"/>
      <c r="R129" s="1"/>
      <c r="S129" s="1"/>
      <c r="T129" s="1"/>
      <c r="U129" s="1"/>
      <c r="V129" s="66"/>
      <c r="W129" s="1"/>
      <c r="X129" s="66"/>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66"/>
      <c r="AY129" s="1"/>
    </row>
    <row r="130" spans="1:51">
      <c r="A130" s="223"/>
      <c r="B130" s="1"/>
      <c r="C130" s="1"/>
      <c r="D130" s="1"/>
      <c r="E130" s="1"/>
      <c r="F130" s="1"/>
      <c r="G130" s="1"/>
      <c r="H130" s="1"/>
      <c r="I130" s="1"/>
      <c r="J130" s="1"/>
      <c r="K130" s="1"/>
      <c r="L130" s="1"/>
      <c r="M130" s="1"/>
      <c r="N130" s="1"/>
      <c r="O130" s="1"/>
      <c r="P130" s="1"/>
      <c r="Q130" s="1"/>
      <c r="R130" s="1"/>
      <c r="S130" s="1"/>
      <c r="T130" s="1"/>
      <c r="U130" s="1"/>
      <c r="V130" s="66"/>
      <c r="W130" s="1"/>
      <c r="X130" s="66"/>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66"/>
      <c r="AY130" s="1"/>
    </row>
    <row r="131" spans="1:51">
      <c r="A131" s="223"/>
      <c r="B131" s="1"/>
      <c r="C131" s="1"/>
      <c r="D131" s="1"/>
      <c r="E131" s="1"/>
      <c r="F131" s="1"/>
      <c r="G131" s="1"/>
      <c r="H131" s="1"/>
      <c r="I131" s="1"/>
      <c r="J131" s="1"/>
      <c r="K131" s="1"/>
      <c r="L131" s="1"/>
      <c r="M131" s="1"/>
      <c r="N131" s="1"/>
      <c r="O131" s="1"/>
      <c r="P131" s="1"/>
      <c r="Q131" s="1"/>
      <c r="R131" s="1"/>
      <c r="S131" s="1"/>
      <c r="T131" s="1"/>
      <c r="U131" s="1"/>
      <c r="V131" s="66"/>
      <c r="W131" s="1"/>
      <c r="X131" s="66"/>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66"/>
      <c r="AY131" s="1"/>
    </row>
    <row r="132" spans="1:51">
      <c r="A132" s="223"/>
      <c r="B132" s="1"/>
      <c r="C132" s="1"/>
      <c r="D132" s="1"/>
      <c r="E132" s="1"/>
      <c r="F132" s="1"/>
      <c r="G132" s="1"/>
      <c r="H132" s="1"/>
      <c r="I132" s="1"/>
      <c r="J132" s="1"/>
      <c r="K132" s="1"/>
      <c r="L132" s="1"/>
      <c r="M132" s="1"/>
      <c r="N132" s="1"/>
      <c r="O132" s="1"/>
      <c r="P132" s="1"/>
      <c r="Q132" s="1"/>
      <c r="R132" s="1"/>
      <c r="S132" s="1"/>
      <c r="T132" s="1"/>
      <c r="U132" s="1"/>
      <c r="V132" s="66"/>
      <c r="W132" s="1"/>
      <c r="X132" s="66"/>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66"/>
      <c r="AY132" s="1"/>
    </row>
    <row r="133" spans="1:51">
      <c r="A133" s="223"/>
      <c r="B133" s="1"/>
      <c r="C133" s="1"/>
      <c r="D133" s="1"/>
      <c r="E133" s="1"/>
      <c r="F133" s="1"/>
      <c r="G133" s="1"/>
      <c r="H133" s="1"/>
      <c r="I133" s="1"/>
      <c r="J133" s="1"/>
      <c r="K133" s="1"/>
      <c r="L133" s="1"/>
      <c r="M133" s="1"/>
      <c r="N133" s="1"/>
      <c r="O133" s="1"/>
      <c r="P133" s="1"/>
      <c r="Q133" s="1"/>
      <c r="R133" s="1"/>
      <c r="S133" s="1"/>
      <c r="T133" s="1"/>
      <c r="U133" s="1"/>
      <c r="V133" s="66"/>
      <c r="W133" s="1"/>
      <c r="X133" s="66"/>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66"/>
      <c r="AY133" s="1"/>
    </row>
    <row r="134" spans="1:51">
      <c r="A134" s="223"/>
      <c r="B134" s="1"/>
      <c r="C134" s="1"/>
      <c r="D134" s="1"/>
      <c r="E134" s="1"/>
      <c r="F134" s="1"/>
      <c r="G134" s="1"/>
      <c r="H134" s="1"/>
      <c r="I134" s="1"/>
      <c r="J134" s="1"/>
      <c r="K134" s="1"/>
      <c r="L134" s="1"/>
      <c r="M134" s="1"/>
      <c r="N134" s="1"/>
      <c r="O134" s="1"/>
      <c r="P134" s="1"/>
      <c r="Q134" s="1"/>
      <c r="R134" s="1"/>
      <c r="S134" s="1"/>
      <c r="T134" s="1"/>
      <c r="U134" s="1"/>
      <c r="V134" s="66"/>
      <c r="W134" s="1"/>
      <c r="X134" s="66"/>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66"/>
      <c r="AY134" s="1"/>
    </row>
    <row r="135" spans="1:51">
      <c r="A135" s="223"/>
      <c r="B135" s="1"/>
      <c r="C135" s="1"/>
      <c r="D135" s="1"/>
      <c r="E135" s="1"/>
      <c r="F135" s="1"/>
      <c r="G135" s="1"/>
      <c r="H135" s="1"/>
      <c r="I135" s="1"/>
      <c r="J135" s="1"/>
      <c r="K135" s="1"/>
      <c r="L135" s="1"/>
      <c r="M135" s="1"/>
      <c r="N135" s="1"/>
      <c r="O135" s="1"/>
      <c r="P135" s="1"/>
      <c r="Q135" s="1"/>
      <c r="R135" s="1"/>
      <c r="S135" s="1"/>
      <c r="T135" s="1"/>
      <c r="U135" s="1"/>
      <c r="V135" s="66"/>
      <c r="W135" s="1"/>
      <c r="X135" s="66"/>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66"/>
      <c r="AY135" s="1"/>
    </row>
    <row r="136" spans="1:51">
      <c r="A136" s="223"/>
      <c r="B136" s="1"/>
      <c r="C136" s="1"/>
      <c r="D136" s="1"/>
      <c r="E136" s="1"/>
      <c r="F136" s="1"/>
      <c r="G136" s="1"/>
      <c r="H136" s="1"/>
      <c r="I136" s="1"/>
      <c r="J136" s="1"/>
      <c r="K136" s="1"/>
      <c r="L136" s="1"/>
      <c r="M136" s="1"/>
      <c r="N136" s="1"/>
      <c r="O136" s="1"/>
      <c r="P136" s="1"/>
      <c r="Q136" s="1"/>
      <c r="R136" s="1"/>
      <c r="S136" s="1"/>
      <c r="T136" s="1"/>
      <c r="U136" s="1"/>
      <c r="V136" s="66"/>
      <c r="W136" s="1"/>
      <c r="X136" s="66"/>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66"/>
      <c r="AY136" s="1"/>
    </row>
    <row r="137" spans="1:51">
      <c r="A137" s="223"/>
      <c r="B137" s="1"/>
      <c r="C137" s="1"/>
      <c r="D137" s="1"/>
      <c r="E137" s="1"/>
      <c r="F137" s="1"/>
      <c r="G137" s="1"/>
      <c r="H137" s="1"/>
      <c r="I137" s="1"/>
      <c r="J137" s="1"/>
      <c r="K137" s="1"/>
      <c r="L137" s="1"/>
      <c r="M137" s="1"/>
      <c r="N137" s="1"/>
      <c r="O137" s="1"/>
      <c r="P137" s="1"/>
      <c r="Q137" s="1"/>
      <c r="R137" s="1"/>
      <c r="S137" s="1"/>
      <c r="T137" s="1"/>
      <c r="U137" s="1"/>
      <c r="V137" s="66"/>
      <c r="W137" s="1"/>
      <c r="X137" s="66"/>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66"/>
      <c r="AY137" s="1"/>
    </row>
    <row r="138" spans="1:51">
      <c r="A138" s="223"/>
      <c r="B138" s="1"/>
      <c r="C138" s="1"/>
      <c r="D138" s="1"/>
      <c r="E138" s="1"/>
      <c r="F138" s="1"/>
      <c r="G138" s="1"/>
      <c r="H138" s="1"/>
      <c r="I138" s="1"/>
      <c r="J138" s="1"/>
      <c r="K138" s="1"/>
      <c r="L138" s="1"/>
      <c r="M138" s="1"/>
      <c r="N138" s="1"/>
      <c r="O138" s="1"/>
      <c r="P138" s="1"/>
      <c r="Q138" s="1"/>
      <c r="R138" s="1"/>
      <c r="S138" s="1"/>
      <c r="T138" s="1"/>
      <c r="U138" s="1"/>
      <c r="V138" s="66"/>
      <c r="W138" s="1"/>
      <c r="X138" s="66"/>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66"/>
      <c r="AY138" s="1"/>
    </row>
    <row r="139" spans="1:51">
      <c r="A139" s="223"/>
      <c r="B139" s="1"/>
      <c r="C139" s="1"/>
      <c r="D139" s="1"/>
      <c r="E139" s="1"/>
      <c r="F139" s="1"/>
      <c r="G139" s="1"/>
      <c r="H139" s="1"/>
      <c r="I139" s="1"/>
      <c r="J139" s="1"/>
      <c r="K139" s="1"/>
      <c r="L139" s="1"/>
      <c r="M139" s="1"/>
      <c r="N139" s="1"/>
      <c r="O139" s="1"/>
      <c r="P139" s="1"/>
      <c r="Q139" s="1"/>
      <c r="R139" s="1"/>
      <c r="S139" s="1"/>
      <c r="T139" s="1"/>
      <c r="U139" s="1"/>
      <c r="V139" s="66"/>
      <c r="W139" s="1"/>
      <c r="X139" s="66"/>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66"/>
      <c r="AY139" s="1"/>
    </row>
    <row r="140" spans="1:51">
      <c r="A140" s="223"/>
      <c r="B140" s="1"/>
      <c r="C140" s="1"/>
      <c r="D140" s="1"/>
      <c r="E140" s="1"/>
      <c r="F140" s="1"/>
      <c r="G140" s="1"/>
      <c r="H140" s="1"/>
      <c r="I140" s="1"/>
      <c r="J140" s="1"/>
      <c r="K140" s="1"/>
      <c r="L140" s="1"/>
      <c r="M140" s="1"/>
      <c r="N140" s="1"/>
      <c r="O140" s="1"/>
      <c r="P140" s="1"/>
      <c r="Q140" s="1"/>
      <c r="R140" s="1"/>
      <c r="S140" s="1"/>
      <c r="T140" s="1"/>
      <c r="U140" s="1"/>
      <c r="V140" s="66"/>
      <c r="W140" s="1"/>
      <c r="X140" s="66"/>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66"/>
      <c r="AY140" s="1"/>
    </row>
    <row r="141" spans="1:51">
      <c r="A141" s="223"/>
      <c r="B141" s="1"/>
      <c r="C141" s="1"/>
      <c r="D141" s="1"/>
      <c r="E141" s="1"/>
      <c r="F141" s="1"/>
      <c r="G141" s="1"/>
      <c r="H141" s="1"/>
      <c r="I141" s="1"/>
      <c r="J141" s="1"/>
      <c r="K141" s="1"/>
      <c r="L141" s="1"/>
      <c r="M141" s="1"/>
      <c r="N141" s="1"/>
      <c r="O141" s="1"/>
      <c r="P141" s="1"/>
      <c r="Q141" s="1"/>
      <c r="R141" s="1"/>
      <c r="S141" s="1"/>
      <c r="T141" s="1"/>
      <c r="U141" s="1"/>
      <c r="V141" s="66"/>
      <c r="W141" s="1"/>
      <c r="X141" s="66"/>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66"/>
      <c r="AY141" s="1"/>
    </row>
    <row r="142" spans="1:51">
      <c r="A142" s="223"/>
      <c r="B142" s="1"/>
      <c r="C142" s="1"/>
      <c r="D142" s="1"/>
      <c r="E142" s="1"/>
      <c r="F142" s="1"/>
      <c r="G142" s="1"/>
      <c r="H142" s="1"/>
      <c r="I142" s="1"/>
      <c r="J142" s="1"/>
      <c r="K142" s="1"/>
      <c r="L142" s="1"/>
      <c r="M142" s="1"/>
      <c r="N142" s="1"/>
      <c r="O142" s="1"/>
      <c r="P142" s="1"/>
      <c r="Q142" s="1"/>
      <c r="R142" s="1"/>
      <c r="S142" s="1"/>
      <c r="T142" s="1"/>
      <c r="U142" s="1"/>
      <c r="V142" s="66"/>
      <c r="W142" s="1"/>
      <c r="X142" s="66"/>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66"/>
      <c r="AY142" s="1"/>
    </row>
    <row r="143" spans="1:51">
      <c r="A143" s="223"/>
      <c r="B143" s="1"/>
      <c r="C143" s="1"/>
      <c r="D143" s="1"/>
      <c r="E143" s="1"/>
      <c r="F143" s="1"/>
      <c r="G143" s="1"/>
      <c r="H143" s="1"/>
      <c r="I143" s="1"/>
      <c r="J143" s="1"/>
      <c r="K143" s="1"/>
      <c r="L143" s="1"/>
      <c r="M143" s="1"/>
      <c r="N143" s="1"/>
      <c r="O143" s="1"/>
      <c r="P143" s="1"/>
      <c r="Q143" s="1"/>
      <c r="R143" s="1"/>
      <c r="S143" s="1"/>
      <c r="T143" s="1"/>
      <c r="U143" s="1"/>
      <c r="V143" s="66"/>
      <c r="W143" s="1"/>
      <c r="X143" s="66"/>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66"/>
      <c r="AY143" s="1"/>
    </row>
    <row r="144" spans="1:51">
      <c r="A144" s="223"/>
      <c r="B144" s="1"/>
      <c r="C144" s="1"/>
      <c r="D144" s="1"/>
      <c r="E144" s="1"/>
      <c r="F144" s="1"/>
      <c r="G144" s="1"/>
      <c r="H144" s="1"/>
      <c r="I144" s="1"/>
      <c r="J144" s="1"/>
      <c r="K144" s="1"/>
      <c r="L144" s="1"/>
      <c r="M144" s="1"/>
      <c r="N144" s="1"/>
      <c r="O144" s="1"/>
      <c r="P144" s="1"/>
      <c r="Q144" s="1"/>
      <c r="R144" s="1"/>
      <c r="S144" s="1"/>
      <c r="T144" s="1"/>
      <c r="U144" s="1"/>
      <c r="V144" s="66"/>
      <c r="W144" s="1"/>
      <c r="X144" s="66"/>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66"/>
      <c r="AY144" s="1"/>
    </row>
    <row r="145" spans="1:51">
      <c r="A145" s="223"/>
      <c r="B145" s="1"/>
      <c r="C145" s="1"/>
      <c r="D145" s="1"/>
      <c r="E145" s="1"/>
      <c r="F145" s="1"/>
      <c r="G145" s="1"/>
      <c r="H145" s="1"/>
      <c r="I145" s="1"/>
      <c r="J145" s="1"/>
      <c r="K145" s="1"/>
      <c r="L145" s="1"/>
      <c r="M145" s="1"/>
      <c r="N145" s="1"/>
      <c r="O145" s="1"/>
      <c r="P145" s="1"/>
      <c r="Q145" s="1"/>
      <c r="R145" s="1"/>
      <c r="S145" s="1"/>
      <c r="T145" s="1"/>
      <c r="U145" s="1"/>
      <c r="V145" s="66"/>
      <c r="W145" s="1"/>
      <c r="X145" s="66"/>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66"/>
      <c r="AY145" s="1"/>
    </row>
    <row r="146" spans="1:51">
      <c r="A146" s="223"/>
      <c r="B146" s="1"/>
      <c r="C146" s="1"/>
      <c r="D146" s="1"/>
      <c r="E146" s="1"/>
      <c r="F146" s="1"/>
      <c r="G146" s="1"/>
      <c r="H146" s="1"/>
      <c r="I146" s="1"/>
      <c r="J146" s="1"/>
      <c r="K146" s="1"/>
      <c r="L146" s="1"/>
      <c r="M146" s="1"/>
      <c r="N146" s="1"/>
      <c r="O146" s="1"/>
      <c r="P146" s="1"/>
      <c r="Q146" s="1"/>
      <c r="R146" s="1"/>
      <c r="S146" s="1"/>
      <c r="T146" s="1"/>
      <c r="U146" s="1"/>
      <c r="V146" s="66"/>
      <c r="W146" s="1"/>
      <c r="X146" s="66"/>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66"/>
      <c r="AY146" s="1"/>
    </row>
    <row r="147" spans="1:51">
      <c r="A147" s="223"/>
      <c r="B147" s="1"/>
      <c r="C147" s="1"/>
      <c r="D147" s="1"/>
      <c r="E147" s="1"/>
      <c r="F147" s="1"/>
      <c r="G147" s="1"/>
      <c r="H147" s="1"/>
      <c r="I147" s="1"/>
      <c r="J147" s="1"/>
      <c r="K147" s="1"/>
      <c r="L147" s="1"/>
      <c r="M147" s="1"/>
      <c r="N147" s="1"/>
      <c r="O147" s="1"/>
      <c r="P147" s="1"/>
      <c r="Q147" s="1"/>
      <c r="R147" s="1"/>
      <c r="S147" s="1"/>
      <c r="T147" s="1"/>
      <c r="U147" s="1"/>
      <c r="V147" s="66"/>
      <c r="W147" s="1"/>
      <c r="X147" s="66"/>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66"/>
      <c r="AY147" s="1"/>
    </row>
    <row r="148" spans="1:51">
      <c r="A148" s="223"/>
      <c r="B148" s="1"/>
      <c r="C148" s="1"/>
      <c r="D148" s="1"/>
      <c r="E148" s="1"/>
      <c r="F148" s="1"/>
      <c r="G148" s="1"/>
      <c r="H148" s="1"/>
      <c r="I148" s="1"/>
      <c r="J148" s="1"/>
      <c r="K148" s="1"/>
      <c r="L148" s="1"/>
      <c r="M148" s="1"/>
      <c r="N148" s="1"/>
      <c r="O148" s="1"/>
      <c r="P148" s="1"/>
      <c r="Q148" s="1"/>
      <c r="R148" s="1"/>
      <c r="S148" s="1"/>
      <c r="T148" s="1"/>
      <c r="U148" s="1"/>
      <c r="V148" s="66"/>
      <c r="W148" s="1"/>
      <c r="X148" s="66"/>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66"/>
      <c r="AY148" s="1"/>
    </row>
    <row r="149" spans="1:51">
      <c r="A149" s="223"/>
      <c r="B149" s="1"/>
      <c r="C149" s="1"/>
      <c r="D149" s="1"/>
      <c r="E149" s="1"/>
      <c r="F149" s="1"/>
      <c r="G149" s="1"/>
      <c r="H149" s="1"/>
      <c r="I149" s="1"/>
      <c r="J149" s="1"/>
      <c r="K149" s="1"/>
      <c r="L149" s="1"/>
      <c r="M149" s="1"/>
      <c r="N149" s="1"/>
      <c r="O149" s="1"/>
      <c r="P149" s="1"/>
      <c r="Q149" s="1"/>
      <c r="R149" s="1"/>
      <c r="S149" s="1"/>
      <c r="T149" s="1"/>
      <c r="U149" s="1"/>
      <c r="V149" s="66"/>
      <c r="W149" s="1"/>
      <c r="X149" s="66"/>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66"/>
      <c r="AY149" s="1"/>
    </row>
    <row r="150" spans="1:51">
      <c r="A150" s="223"/>
      <c r="B150" s="1"/>
      <c r="C150" s="1"/>
      <c r="D150" s="1"/>
      <c r="E150" s="1"/>
      <c r="F150" s="1"/>
      <c r="G150" s="1"/>
      <c r="H150" s="1"/>
      <c r="I150" s="1"/>
      <c r="J150" s="1"/>
      <c r="K150" s="1"/>
      <c r="L150" s="1"/>
      <c r="M150" s="1"/>
      <c r="N150" s="1"/>
      <c r="O150" s="1"/>
      <c r="P150" s="1"/>
      <c r="Q150" s="1"/>
      <c r="R150" s="1"/>
      <c r="S150" s="1"/>
      <c r="T150" s="1"/>
      <c r="U150" s="1"/>
      <c r="V150" s="66"/>
      <c r="W150" s="1"/>
      <c r="X150" s="66"/>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66"/>
      <c r="AY150" s="1"/>
    </row>
    <row r="151" spans="1:51">
      <c r="A151" s="223"/>
      <c r="B151" s="1"/>
      <c r="C151" s="1"/>
      <c r="D151" s="1"/>
      <c r="E151" s="1"/>
      <c r="F151" s="1"/>
      <c r="G151" s="1"/>
      <c r="H151" s="1"/>
      <c r="I151" s="1"/>
      <c r="J151" s="1"/>
      <c r="K151" s="1"/>
      <c r="L151" s="1"/>
      <c r="M151" s="1"/>
      <c r="N151" s="1"/>
      <c r="O151" s="1"/>
      <c r="P151" s="1"/>
      <c r="Q151" s="1"/>
      <c r="R151" s="1"/>
      <c r="S151" s="1"/>
      <c r="T151" s="1"/>
      <c r="U151" s="1"/>
      <c r="V151" s="66"/>
      <c r="W151" s="1"/>
      <c r="X151" s="66"/>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66"/>
      <c r="AY151" s="1"/>
    </row>
    <row r="152" spans="1:51">
      <c r="A152" s="223"/>
      <c r="B152" s="1"/>
      <c r="C152" s="1"/>
      <c r="D152" s="1"/>
      <c r="E152" s="1"/>
      <c r="F152" s="1"/>
      <c r="G152" s="1"/>
      <c r="H152" s="1"/>
      <c r="I152" s="1"/>
      <c r="J152" s="1"/>
      <c r="K152" s="1"/>
      <c r="L152" s="1"/>
      <c r="M152" s="1"/>
      <c r="N152" s="1"/>
      <c r="O152" s="1"/>
      <c r="P152" s="1"/>
      <c r="Q152" s="1"/>
      <c r="R152" s="1"/>
      <c r="S152" s="1"/>
      <c r="T152" s="1"/>
      <c r="U152" s="1"/>
      <c r="V152" s="66"/>
      <c r="W152" s="1"/>
      <c r="X152" s="66"/>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66"/>
      <c r="AY152" s="1"/>
    </row>
    <row r="153" spans="1:51">
      <c r="A153" s="223"/>
      <c r="B153" s="1"/>
      <c r="C153" s="1"/>
      <c r="D153" s="1"/>
      <c r="E153" s="1"/>
      <c r="F153" s="1"/>
      <c r="G153" s="1"/>
      <c r="H153" s="1"/>
      <c r="I153" s="1"/>
      <c r="J153" s="1"/>
      <c r="K153" s="1"/>
      <c r="L153" s="1"/>
      <c r="M153" s="1"/>
      <c r="N153" s="1"/>
      <c r="O153" s="1"/>
      <c r="P153" s="1"/>
      <c r="Q153" s="1"/>
      <c r="R153" s="1"/>
      <c r="S153" s="1"/>
      <c r="T153" s="1"/>
      <c r="U153" s="1"/>
      <c r="V153" s="66"/>
      <c r="W153" s="1"/>
      <c r="X153" s="66"/>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66"/>
      <c r="AY153" s="1"/>
    </row>
    <row r="154" spans="1:51">
      <c r="A154" s="223"/>
      <c r="B154" s="1"/>
      <c r="C154" s="1"/>
      <c r="D154" s="1"/>
      <c r="E154" s="1"/>
      <c r="F154" s="1"/>
      <c r="G154" s="1"/>
      <c r="H154" s="1"/>
      <c r="I154" s="1"/>
      <c r="J154" s="1"/>
      <c r="K154" s="1"/>
      <c r="L154" s="1"/>
      <c r="M154" s="1"/>
      <c r="N154" s="1"/>
      <c r="O154" s="1"/>
      <c r="P154" s="1"/>
      <c r="Q154" s="1"/>
      <c r="R154" s="1"/>
      <c r="S154" s="1"/>
      <c r="T154" s="1"/>
      <c r="U154" s="1"/>
      <c r="V154" s="66"/>
      <c r="W154" s="1"/>
      <c r="X154" s="66"/>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66"/>
      <c r="AY154" s="1"/>
    </row>
    <row r="155" spans="1:51">
      <c r="A155" s="223"/>
      <c r="B155" s="1"/>
      <c r="C155" s="1"/>
      <c r="D155" s="1"/>
      <c r="E155" s="1"/>
      <c r="F155" s="1"/>
      <c r="G155" s="1"/>
      <c r="H155" s="1"/>
      <c r="I155" s="1"/>
      <c r="J155" s="1"/>
      <c r="K155" s="1"/>
      <c r="L155" s="1"/>
      <c r="M155" s="1"/>
      <c r="N155" s="1"/>
      <c r="O155" s="1"/>
      <c r="P155" s="1"/>
      <c r="Q155" s="1"/>
      <c r="R155" s="1"/>
      <c r="S155" s="1"/>
      <c r="T155" s="1"/>
      <c r="U155" s="1"/>
      <c r="V155" s="66"/>
      <c r="W155" s="1"/>
      <c r="X155" s="66"/>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66"/>
      <c r="AY155" s="1"/>
    </row>
    <row r="156" spans="1:51">
      <c r="A156" s="223"/>
      <c r="B156" s="1"/>
      <c r="C156" s="1"/>
      <c r="D156" s="1"/>
      <c r="E156" s="1"/>
      <c r="F156" s="1"/>
      <c r="G156" s="1"/>
      <c r="H156" s="1"/>
      <c r="I156" s="1"/>
      <c r="J156" s="1"/>
      <c r="K156" s="1"/>
      <c r="L156" s="1"/>
      <c r="M156" s="1"/>
      <c r="N156" s="1"/>
      <c r="O156" s="1"/>
      <c r="P156" s="1"/>
      <c r="Q156" s="1"/>
      <c r="R156" s="1"/>
      <c r="S156" s="1"/>
      <c r="T156" s="1"/>
      <c r="U156" s="1"/>
      <c r="V156" s="66"/>
      <c r="W156" s="1"/>
      <c r="X156" s="66"/>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66"/>
      <c r="AY156" s="1"/>
    </row>
    <row r="157" spans="1:51">
      <c r="A157" s="223"/>
      <c r="B157" s="1"/>
      <c r="C157" s="1"/>
      <c r="D157" s="1"/>
      <c r="E157" s="1"/>
      <c r="F157" s="1"/>
      <c r="G157" s="1"/>
      <c r="H157" s="1"/>
      <c r="I157" s="1"/>
      <c r="J157" s="1"/>
      <c r="K157" s="1"/>
      <c r="L157" s="1"/>
      <c r="M157" s="1"/>
      <c r="N157" s="1"/>
      <c r="O157" s="1"/>
      <c r="P157" s="1"/>
      <c r="Q157" s="1"/>
      <c r="R157" s="1"/>
      <c r="S157" s="1"/>
      <c r="T157" s="1"/>
      <c r="U157" s="1"/>
      <c r="V157" s="66"/>
      <c r="W157" s="1"/>
      <c r="X157" s="66"/>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66"/>
      <c r="AY157" s="1"/>
    </row>
    <row r="158" spans="1:51">
      <c r="A158" s="223"/>
      <c r="B158" s="1"/>
      <c r="C158" s="1"/>
      <c r="D158" s="1"/>
      <c r="E158" s="1"/>
      <c r="F158" s="1"/>
      <c r="G158" s="1"/>
      <c r="H158" s="1"/>
      <c r="I158" s="1"/>
      <c r="J158" s="1"/>
      <c r="K158" s="1"/>
      <c r="L158" s="1"/>
      <c r="M158" s="1"/>
      <c r="N158" s="1"/>
      <c r="O158" s="1"/>
      <c r="P158" s="1"/>
      <c r="Q158" s="1"/>
      <c r="R158" s="1"/>
      <c r="S158" s="1"/>
      <c r="T158" s="1"/>
      <c r="U158" s="1"/>
      <c r="V158" s="66"/>
      <c r="W158" s="1"/>
      <c r="X158" s="66"/>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66"/>
      <c r="AY158" s="1"/>
    </row>
    <row r="159" spans="1:51">
      <c r="A159" s="223"/>
      <c r="B159" s="1"/>
      <c r="C159" s="1"/>
      <c r="D159" s="1"/>
      <c r="E159" s="1"/>
      <c r="F159" s="1"/>
      <c r="G159" s="1"/>
      <c r="H159" s="1"/>
      <c r="I159" s="1"/>
      <c r="J159" s="1"/>
      <c r="K159" s="1"/>
      <c r="L159" s="1"/>
      <c r="M159" s="1"/>
      <c r="N159" s="1"/>
      <c r="O159" s="1"/>
      <c r="P159" s="1"/>
      <c r="Q159" s="1"/>
      <c r="R159" s="1"/>
      <c r="S159" s="1"/>
      <c r="T159" s="1"/>
      <c r="U159" s="1"/>
      <c r="V159" s="66"/>
      <c r="W159" s="1"/>
      <c r="X159" s="66"/>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66"/>
      <c r="AY159" s="1"/>
    </row>
    <row r="160" spans="1:51">
      <c r="A160" s="223"/>
      <c r="B160" s="1"/>
      <c r="C160" s="1"/>
      <c r="D160" s="1"/>
      <c r="E160" s="1"/>
      <c r="F160" s="1"/>
      <c r="G160" s="1"/>
      <c r="H160" s="1"/>
      <c r="I160" s="1"/>
      <c r="J160" s="1"/>
      <c r="K160" s="1"/>
      <c r="L160" s="1"/>
      <c r="M160" s="1"/>
      <c r="N160" s="1"/>
      <c r="O160" s="1"/>
      <c r="P160" s="1"/>
      <c r="Q160" s="1"/>
      <c r="R160" s="1"/>
      <c r="S160" s="1"/>
      <c r="T160" s="1"/>
      <c r="U160" s="1"/>
      <c r="V160" s="66"/>
      <c r="W160" s="1"/>
      <c r="X160" s="66"/>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66"/>
      <c r="AY160" s="1"/>
    </row>
    <row r="161" spans="1:51">
      <c r="A161" s="223"/>
      <c r="B161" s="1"/>
      <c r="C161" s="1"/>
      <c r="D161" s="1"/>
      <c r="E161" s="1"/>
      <c r="F161" s="1"/>
      <c r="G161" s="1"/>
      <c r="H161" s="1"/>
      <c r="I161" s="1"/>
      <c r="J161" s="1"/>
      <c r="K161" s="1"/>
      <c r="L161" s="1"/>
      <c r="M161" s="1"/>
      <c r="N161" s="1"/>
      <c r="O161" s="1"/>
      <c r="P161" s="1"/>
      <c r="Q161" s="1"/>
      <c r="R161" s="1"/>
      <c r="S161" s="1"/>
      <c r="T161" s="1"/>
      <c r="U161" s="1"/>
      <c r="V161" s="66"/>
      <c r="W161" s="1"/>
      <c r="X161" s="66"/>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66"/>
      <c r="AY161" s="1"/>
    </row>
    <row r="162" spans="1:51">
      <c r="A162" s="223"/>
      <c r="B162" s="1"/>
      <c r="C162" s="1"/>
      <c r="D162" s="1"/>
      <c r="E162" s="1"/>
      <c r="F162" s="1"/>
      <c r="G162" s="1"/>
      <c r="H162" s="1"/>
      <c r="I162" s="1"/>
      <c r="J162" s="1"/>
      <c r="K162" s="1"/>
      <c r="L162" s="1"/>
      <c r="M162" s="1"/>
      <c r="N162" s="1"/>
      <c r="O162" s="1"/>
      <c r="P162" s="1"/>
      <c r="Q162" s="1"/>
      <c r="R162" s="1"/>
      <c r="S162" s="1"/>
      <c r="T162" s="1"/>
      <c r="U162" s="1"/>
      <c r="V162" s="66"/>
      <c r="W162" s="1"/>
      <c r="X162" s="66"/>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66"/>
      <c r="AY162" s="1"/>
    </row>
    <row r="163" spans="1:51">
      <c r="A163" s="223"/>
      <c r="B163" s="1"/>
      <c r="C163" s="1"/>
      <c r="D163" s="1"/>
      <c r="E163" s="1"/>
      <c r="F163" s="1"/>
      <c r="G163" s="1"/>
      <c r="H163" s="1"/>
      <c r="I163" s="1"/>
      <c r="J163" s="1"/>
      <c r="K163" s="1"/>
      <c r="L163" s="1"/>
      <c r="M163" s="1"/>
      <c r="N163" s="1"/>
      <c r="O163" s="1"/>
      <c r="P163" s="1"/>
      <c r="Q163" s="1"/>
      <c r="R163" s="1"/>
      <c r="S163" s="1"/>
      <c r="T163" s="1"/>
      <c r="U163" s="1"/>
      <c r="V163" s="66"/>
      <c r="W163" s="1"/>
      <c r="X163" s="66"/>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66"/>
      <c r="AY163" s="1"/>
    </row>
    <row r="164" spans="1:51">
      <c r="A164" s="223"/>
      <c r="B164" s="1"/>
      <c r="C164" s="1"/>
      <c r="D164" s="1"/>
      <c r="E164" s="1"/>
      <c r="F164" s="1"/>
      <c r="G164" s="1"/>
      <c r="H164" s="1"/>
      <c r="I164" s="1"/>
      <c r="J164" s="1"/>
      <c r="K164" s="1"/>
      <c r="L164" s="1"/>
      <c r="M164" s="1"/>
      <c r="N164" s="1"/>
      <c r="O164" s="1"/>
      <c r="P164" s="1"/>
      <c r="Q164" s="1"/>
      <c r="R164" s="1"/>
      <c r="S164" s="1"/>
      <c r="T164" s="1"/>
      <c r="U164" s="1"/>
      <c r="V164" s="66"/>
      <c r="W164" s="1"/>
      <c r="X164" s="66"/>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66"/>
      <c r="AY164" s="1"/>
    </row>
    <row r="165" spans="1:51">
      <c r="A165" s="223"/>
      <c r="B165" s="1"/>
      <c r="C165" s="1"/>
      <c r="D165" s="1"/>
      <c r="E165" s="1"/>
      <c r="F165" s="1"/>
      <c r="G165" s="1"/>
      <c r="H165" s="1"/>
      <c r="I165" s="1"/>
      <c r="J165" s="1"/>
      <c r="K165" s="1"/>
      <c r="L165" s="1"/>
      <c r="M165" s="1"/>
      <c r="N165" s="1"/>
      <c r="O165" s="1"/>
      <c r="P165" s="1"/>
      <c r="Q165" s="1"/>
      <c r="R165" s="1"/>
      <c r="S165" s="1"/>
      <c r="T165" s="1"/>
      <c r="U165" s="1"/>
      <c r="V165" s="66"/>
      <c r="W165" s="1"/>
      <c r="X165" s="66"/>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66"/>
      <c r="AY165" s="1"/>
    </row>
    <row r="166" spans="1:51">
      <c r="A166" s="223"/>
      <c r="B166" s="1"/>
      <c r="C166" s="1"/>
      <c r="D166" s="1"/>
      <c r="E166" s="1"/>
      <c r="F166" s="1"/>
      <c r="G166" s="1"/>
      <c r="H166" s="1"/>
      <c r="I166" s="1"/>
      <c r="J166" s="1"/>
      <c r="K166" s="1"/>
      <c r="L166" s="1"/>
      <c r="M166" s="1"/>
      <c r="N166" s="1"/>
      <c r="O166" s="1"/>
      <c r="P166" s="1"/>
      <c r="Q166" s="1"/>
      <c r="R166" s="1"/>
      <c r="S166" s="1"/>
      <c r="T166" s="1"/>
      <c r="U166" s="1"/>
      <c r="V166" s="66"/>
      <c r="W166" s="1"/>
      <c r="X166" s="66"/>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66"/>
      <c r="AY166" s="1"/>
    </row>
    <row r="167" spans="1:51">
      <c r="A167" s="223"/>
      <c r="B167" s="1"/>
      <c r="C167" s="1"/>
      <c r="D167" s="1"/>
      <c r="E167" s="1"/>
      <c r="F167" s="1"/>
      <c r="G167" s="1"/>
      <c r="H167" s="1"/>
      <c r="I167" s="1"/>
      <c r="J167" s="1"/>
      <c r="K167" s="1"/>
      <c r="L167" s="1"/>
      <c r="M167" s="1"/>
      <c r="N167" s="1"/>
      <c r="O167" s="1"/>
      <c r="P167" s="1"/>
      <c r="Q167" s="1"/>
      <c r="R167" s="1"/>
      <c r="S167" s="1"/>
      <c r="T167" s="1"/>
      <c r="U167" s="1"/>
      <c r="V167" s="66"/>
      <c r="W167" s="1"/>
      <c r="X167" s="66"/>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66"/>
      <c r="AY167" s="1"/>
    </row>
    <row r="168" spans="1:51">
      <c r="A168" s="223"/>
      <c r="B168" s="1"/>
      <c r="C168" s="1"/>
      <c r="D168" s="1"/>
      <c r="E168" s="1"/>
      <c r="F168" s="1"/>
      <c r="G168" s="1"/>
      <c r="H168" s="1"/>
      <c r="I168" s="1"/>
      <c r="J168" s="1"/>
      <c r="K168" s="1"/>
      <c r="L168" s="1"/>
      <c r="M168" s="1"/>
      <c r="N168" s="1"/>
      <c r="O168" s="1"/>
      <c r="P168" s="1"/>
      <c r="Q168" s="1"/>
      <c r="R168" s="1"/>
      <c r="S168" s="1"/>
      <c r="T168" s="1"/>
      <c r="U168" s="1"/>
      <c r="V168" s="66"/>
      <c r="W168" s="1"/>
      <c r="X168" s="66"/>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66"/>
      <c r="AY168" s="1"/>
    </row>
    <row r="169" spans="1:51">
      <c r="A169" s="223"/>
      <c r="B169" s="1"/>
      <c r="C169" s="1"/>
      <c r="D169" s="1"/>
      <c r="E169" s="1"/>
      <c r="F169" s="1"/>
      <c r="G169" s="1"/>
      <c r="H169" s="1"/>
      <c r="I169" s="1"/>
      <c r="J169" s="1"/>
      <c r="K169" s="1"/>
      <c r="L169" s="1"/>
      <c r="M169" s="1"/>
      <c r="N169" s="1"/>
      <c r="O169" s="1"/>
      <c r="P169" s="1"/>
      <c r="Q169" s="1"/>
      <c r="R169" s="1"/>
      <c r="S169" s="1"/>
      <c r="T169" s="1"/>
      <c r="U169" s="1"/>
      <c r="V169" s="66"/>
      <c r="W169" s="1"/>
      <c r="X169" s="66"/>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66"/>
      <c r="AY169" s="1"/>
    </row>
    <row r="170" spans="1:51">
      <c r="A170" s="223"/>
      <c r="B170" s="1"/>
      <c r="C170" s="1"/>
      <c r="D170" s="1"/>
      <c r="E170" s="1"/>
      <c r="F170" s="1"/>
      <c r="G170" s="1"/>
      <c r="H170" s="1"/>
      <c r="I170" s="1"/>
      <c r="J170" s="1"/>
      <c r="K170" s="1"/>
      <c r="L170" s="1"/>
      <c r="M170" s="1"/>
      <c r="N170" s="1"/>
      <c r="O170" s="1"/>
      <c r="P170" s="1"/>
      <c r="Q170" s="1"/>
      <c r="R170" s="1"/>
      <c r="S170" s="1"/>
      <c r="T170" s="1"/>
      <c r="U170" s="1"/>
      <c r="V170" s="66"/>
      <c r="W170" s="1"/>
      <c r="X170" s="66"/>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66"/>
      <c r="AY170" s="1"/>
    </row>
    <row r="171" spans="1:51">
      <c r="A171" s="223"/>
      <c r="B171" s="1"/>
      <c r="C171" s="1"/>
      <c r="D171" s="1"/>
      <c r="E171" s="1"/>
      <c r="F171" s="1"/>
      <c r="G171" s="1"/>
      <c r="H171" s="1"/>
      <c r="I171" s="1"/>
      <c r="J171" s="1"/>
      <c r="K171" s="1"/>
      <c r="L171" s="1"/>
      <c r="M171" s="1"/>
      <c r="N171" s="1"/>
      <c r="O171" s="1"/>
      <c r="P171" s="1"/>
      <c r="Q171" s="1"/>
      <c r="R171" s="1"/>
      <c r="S171" s="1"/>
      <c r="T171" s="1"/>
      <c r="U171" s="1"/>
      <c r="V171" s="66"/>
      <c r="W171" s="1"/>
      <c r="X171" s="66"/>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66"/>
      <c r="AY171" s="1"/>
    </row>
    <row r="172" spans="1:51">
      <c r="A172" s="223"/>
      <c r="B172" s="1"/>
      <c r="C172" s="1"/>
      <c r="D172" s="1"/>
      <c r="E172" s="1"/>
      <c r="F172" s="1"/>
      <c r="G172" s="1"/>
      <c r="H172" s="1"/>
      <c r="I172" s="1"/>
      <c r="J172" s="1"/>
      <c r="K172" s="1"/>
      <c r="L172" s="1"/>
      <c r="M172" s="1"/>
      <c r="N172" s="1"/>
      <c r="O172" s="1"/>
      <c r="P172" s="1"/>
      <c r="Q172" s="1"/>
      <c r="R172" s="1"/>
      <c r="S172" s="1"/>
      <c r="T172" s="1"/>
      <c r="U172" s="1"/>
      <c r="V172" s="66"/>
      <c r="W172" s="1"/>
      <c r="X172" s="66"/>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66"/>
      <c r="AY172" s="1"/>
    </row>
    <row r="173" spans="1:51">
      <c r="A173" s="223"/>
      <c r="B173" s="1"/>
      <c r="C173" s="1"/>
      <c r="D173" s="1"/>
      <c r="E173" s="1"/>
      <c r="F173" s="1"/>
      <c r="G173" s="1"/>
      <c r="H173" s="1"/>
      <c r="I173" s="1"/>
      <c r="J173" s="1"/>
      <c r="K173" s="1"/>
      <c r="L173" s="1"/>
      <c r="M173" s="1"/>
      <c r="N173" s="1"/>
      <c r="O173" s="1"/>
      <c r="P173" s="1"/>
      <c r="Q173" s="1"/>
      <c r="R173" s="1"/>
      <c r="S173" s="1"/>
      <c r="T173" s="1"/>
      <c r="U173" s="1"/>
      <c r="V173" s="66"/>
      <c r="W173" s="1"/>
      <c r="X173" s="66"/>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66"/>
      <c r="AY173" s="1"/>
    </row>
    <row r="174" spans="1:51">
      <c r="A174" s="223"/>
      <c r="B174" s="1"/>
      <c r="C174" s="1"/>
      <c r="D174" s="1"/>
      <c r="E174" s="1"/>
      <c r="F174" s="1"/>
      <c r="G174" s="1"/>
      <c r="H174" s="1"/>
      <c r="I174" s="1"/>
      <c r="J174" s="1"/>
      <c r="K174" s="1"/>
      <c r="L174" s="1"/>
      <c r="M174" s="1"/>
      <c r="N174" s="1"/>
      <c r="O174" s="1"/>
      <c r="P174" s="1"/>
      <c r="Q174" s="1"/>
      <c r="R174" s="1"/>
      <c r="S174" s="1"/>
      <c r="T174" s="1"/>
      <c r="U174" s="1"/>
      <c r="V174" s="66"/>
      <c r="W174" s="1"/>
      <c r="X174" s="66"/>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66"/>
      <c r="AY174" s="1"/>
    </row>
    <row r="175" spans="1:51">
      <c r="A175" s="223"/>
      <c r="B175" s="1"/>
      <c r="C175" s="1"/>
      <c r="D175" s="1"/>
      <c r="E175" s="1"/>
      <c r="F175" s="1"/>
      <c r="G175" s="1"/>
      <c r="H175" s="1"/>
      <c r="I175" s="1"/>
      <c r="J175" s="1"/>
      <c r="K175" s="1"/>
      <c r="L175" s="1"/>
      <c r="M175" s="1"/>
      <c r="N175" s="1"/>
      <c r="O175" s="1"/>
      <c r="P175" s="1"/>
      <c r="Q175" s="1"/>
      <c r="R175" s="1"/>
      <c r="S175" s="1"/>
      <c r="T175" s="1"/>
      <c r="U175" s="1"/>
      <c r="V175" s="66"/>
      <c r="W175" s="1"/>
      <c r="X175" s="66"/>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66"/>
      <c r="AY175" s="1"/>
    </row>
    <row r="176" spans="1:51">
      <c r="A176" s="223"/>
      <c r="B176" s="1"/>
      <c r="C176" s="1"/>
      <c r="D176" s="1"/>
      <c r="E176" s="1"/>
      <c r="F176" s="1"/>
      <c r="G176" s="1"/>
      <c r="H176" s="1"/>
      <c r="I176" s="1"/>
      <c r="J176" s="1"/>
      <c r="K176" s="1"/>
      <c r="L176" s="1"/>
      <c r="M176" s="1"/>
      <c r="N176" s="1"/>
      <c r="O176" s="1"/>
      <c r="P176" s="1"/>
      <c r="Q176" s="1"/>
      <c r="R176" s="1"/>
      <c r="S176" s="1"/>
      <c r="T176" s="1"/>
      <c r="U176" s="1"/>
      <c r="V176" s="66"/>
      <c r="W176" s="1"/>
      <c r="X176" s="66"/>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66"/>
      <c r="AY176" s="1"/>
    </row>
    <row r="177" spans="1:51">
      <c r="A177" s="223"/>
      <c r="B177" s="1"/>
      <c r="C177" s="1"/>
      <c r="D177" s="1"/>
      <c r="E177" s="1"/>
      <c r="F177" s="1"/>
      <c r="G177" s="1"/>
      <c r="H177" s="1"/>
      <c r="I177" s="1"/>
      <c r="J177" s="1"/>
      <c r="K177" s="1"/>
      <c r="L177" s="1"/>
      <c r="M177" s="1"/>
      <c r="N177" s="1"/>
      <c r="O177" s="1"/>
      <c r="P177" s="1"/>
      <c r="Q177" s="1"/>
      <c r="R177" s="1"/>
      <c r="S177" s="1"/>
      <c r="T177" s="1"/>
      <c r="U177" s="1"/>
      <c r="V177" s="66"/>
      <c r="W177" s="1"/>
      <c r="X177" s="66"/>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66"/>
      <c r="AY177" s="1"/>
    </row>
    <row r="178" spans="1:51">
      <c r="A178" s="223"/>
      <c r="B178" s="1"/>
      <c r="C178" s="1"/>
      <c r="D178" s="1"/>
      <c r="E178" s="1"/>
      <c r="F178" s="1"/>
      <c r="G178" s="1"/>
      <c r="H178" s="1"/>
      <c r="I178" s="1"/>
      <c r="J178" s="1"/>
      <c r="K178" s="1"/>
      <c r="L178" s="1"/>
      <c r="M178" s="1"/>
      <c r="N178" s="1"/>
      <c r="O178" s="1"/>
      <c r="P178" s="1"/>
      <c r="Q178" s="1"/>
      <c r="R178" s="1"/>
      <c r="S178" s="1"/>
      <c r="T178" s="1"/>
      <c r="U178" s="1"/>
      <c r="V178" s="66"/>
      <c r="W178" s="1"/>
      <c r="X178" s="66"/>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66"/>
      <c r="AY178" s="1"/>
    </row>
    <row r="179" spans="1:51">
      <c r="A179" s="223"/>
      <c r="B179" s="1"/>
      <c r="C179" s="1"/>
      <c r="D179" s="1"/>
      <c r="E179" s="1"/>
      <c r="F179" s="1"/>
      <c r="G179" s="1"/>
      <c r="H179" s="1"/>
      <c r="I179" s="1"/>
      <c r="J179" s="1"/>
      <c r="K179" s="1"/>
      <c r="L179" s="1"/>
      <c r="M179" s="1"/>
      <c r="N179" s="1"/>
      <c r="O179" s="1"/>
      <c r="P179" s="1"/>
      <c r="Q179" s="1"/>
      <c r="R179" s="1"/>
      <c r="S179" s="1"/>
      <c r="T179" s="1"/>
      <c r="U179" s="1"/>
      <c r="V179" s="66"/>
      <c r="W179" s="1"/>
      <c r="X179" s="66"/>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66"/>
      <c r="AY179" s="1"/>
    </row>
    <row r="180" spans="1:51">
      <c r="A180" s="223"/>
      <c r="B180" s="1"/>
      <c r="C180" s="1"/>
      <c r="D180" s="1"/>
      <c r="E180" s="1"/>
      <c r="F180" s="1"/>
      <c r="G180" s="1"/>
      <c r="H180" s="1"/>
      <c r="I180" s="1"/>
      <c r="J180" s="1"/>
      <c r="K180" s="1"/>
      <c r="L180" s="1"/>
      <c r="M180" s="1"/>
      <c r="N180" s="1"/>
      <c r="O180" s="1"/>
      <c r="P180" s="1"/>
      <c r="Q180" s="1"/>
      <c r="R180" s="1"/>
      <c r="S180" s="1"/>
      <c r="T180" s="1"/>
      <c r="U180" s="1"/>
      <c r="V180" s="66"/>
      <c r="W180" s="1"/>
      <c r="X180" s="66"/>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66"/>
      <c r="AY180" s="1"/>
    </row>
    <row r="181" spans="1:51">
      <c r="A181" s="223"/>
      <c r="B181" s="1"/>
      <c r="C181" s="1"/>
      <c r="D181" s="1"/>
      <c r="E181" s="1"/>
      <c r="F181" s="1"/>
      <c r="G181" s="1"/>
      <c r="H181" s="1"/>
      <c r="I181" s="1"/>
      <c r="J181" s="1"/>
      <c r="K181" s="1"/>
      <c r="L181" s="1"/>
      <c r="M181" s="1"/>
      <c r="N181" s="1"/>
      <c r="O181" s="1"/>
      <c r="P181" s="1"/>
      <c r="Q181" s="1"/>
      <c r="R181" s="1"/>
      <c r="S181" s="1"/>
      <c r="T181" s="1"/>
      <c r="U181" s="1"/>
      <c r="V181" s="66"/>
      <c r="W181" s="1"/>
      <c r="X181" s="66"/>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66"/>
      <c r="AY181" s="1"/>
    </row>
    <row r="182" spans="1:51">
      <c r="A182" s="223"/>
      <c r="B182" s="1"/>
      <c r="C182" s="1"/>
      <c r="D182" s="1"/>
      <c r="E182" s="1"/>
      <c r="F182" s="1"/>
      <c r="G182" s="1"/>
      <c r="H182" s="1"/>
      <c r="I182" s="1"/>
      <c r="J182" s="1"/>
      <c r="K182" s="1"/>
      <c r="L182" s="1"/>
      <c r="M182" s="1"/>
      <c r="N182" s="1"/>
      <c r="O182" s="1"/>
      <c r="P182" s="1"/>
      <c r="Q182" s="1"/>
      <c r="R182" s="1"/>
      <c r="S182" s="1"/>
      <c r="T182" s="1"/>
      <c r="U182" s="1"/>
      <c r="V182" s="66"/>
      <c r="W182" s="1"/>
      <c r="X182" s="66"/>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66"/>
      <c r="AY182" s="1"/>
    </row>
    <row r="183" spans="1:51">
      <c r="A183" s="223"/>
      <c r="B183" s="1"/>
      <c r="C183" s="1"/>
      <c r="D183" s="1"/>
      <c r="E183" s="1"/>
      <c r="F183" s="1"/>
      <c r="G183" s="1"/>
      <c r="H183" s="1"/>
      <c r="I183" s="1"/>
      <c r="J183" s="1"/>
      <c r="K183" s="1"/>
      <c r="L183" s="1"/>
      <c r="M183" s="1"/>
      <c r="N183" s="1"/>
      <c r="O183" s="1"/>
      <c r="P183" s="1"/>
      <c r="Q183" s="1"/>
      <c r="R183" s="1"/>
      <c r="S183" s="1"/>
      <c r="T183" s="1"/>
      <c r="U183" s="1"/>
      <c r="V183" s="66"/>
      <c r="W183" s="1"/>
      <c r="X183" s="66"/>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66"/>
      <c r="AY183" s="1"/>
    </row>
    <row r="184" spans="1:51">
      <c r="A184" s="223"/>
      <c r="B184" s="1"/>
      <c r="C184" s="1"/>
      <c r="D184" s="1"/>
      <c r="E184" s="1"/>
      <c r="F184" s="1"/>
      <c r="G184" s="1"/>
      <c r="H184" s="1"/>
      <c r="I184" s="1"/>
      <c r="J184" s="1"/>
      <c r="K184" s="1"/>
      <c r="L184" s="1"/>
      <c r="M184" s="1"/>
      <c r="N184" s="1"/>
      <c r="O184" s="1"/>
      <c r="P184" s="1"/>
      <c r="Q184" s="1"/>
      <c r="R184" s="1"/>
      <c r="S184" s="1"/>
      <c r="T184" s="1"/>
      <c r="U184" s="1"/>
      <c r="V184" s="66"/>
      <c r="W184" s="1"/>
      <c r="X184" s="66"/>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66"/>
      <c r="AY184" s="1"/>
    </row>
    <row r="185" spans="1:51">
      <c r="A185" s="223"/>
      <c r="B185" s="1"/>
      <c r="C185" s="1"/>
      <c r="D185" s="1"/>
      <c r="E185" s="1"/>
      <c r="F185" s="1"/>
      <c r="G185" s="1"/>
      <c r="H185" s="1"/>
      <c r="I185" s="1"/>
      <c r="J185" s="1"/>
      <c r="K185" s="1"/>
      <c r="L185" s="1"/>
      <c r="M185" s="1"/>
      <c r="N185" s="1"/>
      <c r="O185" s="1"/>
      <c r="P185" s="1"/>
      <c r="Q185" s="1"/>
      <c r="R185" s="1"/>
      <c r="S185" s="1"/>
      <c r="T185" s="1"/>
      <c r="U185" s="1"/>
      <c r="V185" s="66"/>
      <c r="W185" s="1"/>
      <c r="X185" s="66"/>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66"/>
      <c r="AY185" s="1"/>
    </row>
    <row r="186" spans="1:51">
      <c r="A186" s="223"/>
      <c r="B186" s="1"/>
      <c r="C186" s="1"/>
      <c r="D186" s="1"/>
      <c r="E186" s="1"/>
      <c r="F186" s="1"/>
      <c r="G186" s="1"/>
      <c r="H186" s="1"/>
      <c r="I186" s="1"/>
      <c r="J186" s="1"/>
      <c r="K186" s="1"/>
      <c r="L186" s="1"/>
      <c r="M186" s="1"/>
      <c r="N186" s="1"/>
      <c r="O186" s="1"/>
      <c r="P186" s="1"/>
      <c r="Q186" s="1"/>
      <c r="R186" s="1"/>
      <c r="S186" s="1"/>
      <c r="T186" s="1"/>
      <c r="U186" s="1"/>
      <c r="V186" s="66"/>
      <c r="W186" s="1"/>
      <c r="X186" s="66"/>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66"/>
      <c r="AY186" s="1"/>
    </row>
    <row r="187" spans="1:51">
      <c r="A187" s="223"/>
      <c r="B187" s="1"/>
      <c r="C187" s="1"/>
      <c r="D187" s="1"/>
      <c r="E187" s="1"/>
      <c r="F187" s="1"/>
      <c r="G187" s="1"/>
      <c r="H187" s="1"/>
      <c r="I187" s="1"/>
      <c r="J187" s="1"/>
      <c r="K187" s="1"/>
      <c r="L187" s="1"/>
      <c r="M187" s="1"/>
      <c r="N187" s="1"/>
      <c r="O187" s="1"/>
      <c r="P187" s="1"/>
      <c r="Q187" s="1"/>
      <c r="R187" s="1"/>
      <c r="S187" s="1"/>
      <c r="T187" s="1"/>
      <c r="U187" s="1"/>
      <c r="V187" s="66"/>
      <c r="W187" s="1"/>
      <c r="X187" s="66"/>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66"/>
      <c r="AY187" s="1"/>
    </row>
    <row r="188" spans="1:51">
      <c r="A188" s="223"/>
      <c r="B188" s="1"/>
      <c r="C188" s="1"/>
      <c r="D188" s="1"/>
      <c r="E188" s="1"/>
      <c r="F188" s="1"/>
      <c r="G188" s="1"/>
      <c r="H188" s="1"/>
      <c r="I188" s="1"/>
      <c r="J188" s="1"/>
      <c r="K188" s="1"/>
      <c r="L188" s="1"/>
      <c r="M188" s="1"/>
      <c r="N188" s="1"/>
      <c r="O188" s="1"/>
      <c r="P188" s="1"/>
      <c r="Q188" s="1"/>
      <c r="R188" s="1"/>
      <c r="S188" s="1"/>
      <c r="T188" s="1"/>
      <c r="U188" s="1"/>
      <c r="V188" s="66"/>
      <c r="W188" s="1"/>
      <c r="X188" s="66"/>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66"/>
      <c r="AY188" s="1"/>
    </row>
    <row r="189" spans="1:51">
      <c r="A189" s="223"/>
      <c r="B189" s="1"/>
      <c r="C189" s="1"/>
      <c r="D189" s="1"/>
      <c r="E189" s="1"/>
      <c r="F189" s="1"/>
      <c r="G189" s="1"/>
      <c r="H189" s="1"/>
      <c r="I189" s="1"/>
      <c r="J189" s="1"/>
      <c r="K189" s="1"/>
      <c r="L189" s="1"/>
      <c r="M189" s="1"/>
      <c r="N189" s="1"/>
      <c r="O189" s="1"/>
      <c r="P189" s="1"/>
      <c r="Q189" s="1"/>
      <c r="R189" s="1"/>
      <c r="S189" s="1"/>
      <c r="T189" s="1"/>
      <c r="U189" s="1"/>
      <c r="V189" s="66"/>
      <c r="W189" s="1"/>
      <c r="X189" s="66"/>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66"/>
      <c r="AY189" s="1"/>
    </row>
    <row r="190" spans="1:51">
      <c r="A190" s="223"/>
      <c r="B190" s="1"/>
      <c r="C190" s="1"/>
      <c r="D190" s="1"/>
      <c r="E190" s="1"/>
      <c r="F190" s="1"/>
      <c r="G190" s="1"/>
      <c r="H190" s="1"/>
      <c r="I190" s="1"/>
      <c r="J190" s="1"/>
      <c r="K190" s="1"/>
      <c r="L190" s="1"/>
      <c r="M190" s="1"/>
      <c r="N190" s="1"/>
      <c r="O190" s="1"/>
      <c r="P190" s="1"/>
      <c r="Q190" s="1"/>
      <c r="R190" s="1"/>
      <c r="S190" s="1"/>
      <c r="T190" s="1"/>
      <c r="U190" s="1"/>
      <c r="V190" s="66"/>
      <c r="W190" s="1"/>
      <c r="X190" s="66"/>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66"/>
      <c r="AY190" s="1"/>
    </row>
    <row r="191" spans="1:51">
      <c r="A191" s="223"/>
      <c r="B191" s="1"/>
      <c r="C191" s="1"/>
      <c r="D191" s="1"/>
      <c r="E191" s="1"/>
      <c r="F191" s="1"/>
      <c r="G191" s="1"/>
      <c r="H191" s="1"/>
      <c r="I191" s="1"/>
      <c r="J191" s="1"/>
      <c r="K191" s="1"/>
      <c r="L191" s="1"/>
      <c r="M191" s="1"/>
      <c r="N191" s="1"/>
      <c r="O191" s="1"/>
      <c r="P191" s="1"/>
      <c r="Q191" s="1"/>
      <c r="R191" s="1"/>
      <c r="S191" s="1"/>
      <c r="T191" s="1"/>
      <c r="U191" s="1"/>
      <c r="V191" s="66"/>
      <c r="W191" s="1"/>
      <c r="X191" s="66"/>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66"/>
      <c r="AY191" s="1"/>
    </row>
    <row r="192" spans="1:51">
      <c r="A192" s="223"/>
      <c r="B192" s="1"/>
      <c r="C192" s="1"/>
      <c r="D192" s="1"/>
      <c r="E192" s="1"/>
      <c r="F192" s="1"/>
      <c r="G192" s="1"/>
      <c r="H192" s="1"/>
      <c r="I192" s="1"/>
      <c r="J192" s="1"/>
      <c r="K192" s="1"/>
      <c r="L192" s="1"/>
      <c r="M192" s="1"/>
      <c r="N192" s="1"/>
      <c r="O192" s="1"/>
      <c r="P192" s="1"/>
      <c r="Q192" s="1"/>
      <c r="R192" s="1"/>
      <c r="S192" s="1"/>
      <c r="T192" s="1"/>
      <c r="U192" s="1"/>
      <c r="V192" s="66"/>
      <c r="W192" s="1"/>
      <c r="X192" s="66"/>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66"/>
      <c r="AY192" s="1"/>
    </row>
    <row r="193" spans="1:51">
      <c r="A193" s="223"/>
      <c r="B193" s="1"/>
      <c r="C193" s="1"/>
      <c r="D193" s="1"/>
      <c r="E193" s="1"/>
      <c r="F193" s="1"/>
      <c r="G193" s="1"/>
      <c r="H193" s="1"/>
      <c r="I193" s="1"/>
      <c r="J193" s="1"/>
      <c r="K193" s="1"/>
      <c r="L193" s="1"/>
      <c r="M193" s="1"/>
      <c r="N193" s="1"/>
      <c r="O193" s="1"/>
      <c r="P193" s="1"/>
      <c r="Q193" s="1"/>
      <c r="R193" s="1"/>
      <c r="S193" s="1"/>
      <c r="T193" s="1"/>
      <c r="U193" s="1"/>
      <c r="V193" s="66"/>
      <c r="W193" s="1"/>
      <c r="X193" s="66"/>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66"/>
      <c r="AY193" s="1"/>
    </row>
    <row r="194" spans="1:51">
      <c r="A194" s="223"/>
      <c r="B194" s="1"/>
      <c r="C194" s="1"/>
      <c r="D194" s="1"/>
      <c r="E194" s="1"/>
      <c r="F194" s="1"/>
      <c r="G194" s="1"/>
      <c r="H194" s="1"/>
      <c r="I194" s="1"/>
      <c r="J194" s="1"/>
      <c r="K194" s="1"/>
      <c r="L194" s="1"/>
      <c r="M194" s="1"/>
      <c r="N194" s="1"/>
      <c r="O194" s="1"/>
      <c r="P194" s="1"/>
      <c r="Q194" s="1"/>
      <c r="R194" s="1"/>
      <c r="S194" s="1"/>
      <c r="T194" s="1"/>
      <c r="U194" s="1"/>
      <c r="V194" s="66"/>
      <c r="W194" s="1"/>
      <c r="X194" s="66"/>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66"/>
      <c r="AY194" s="1"/>
    </row>
    <row r="195" spans="1:51">
      <c r="A195" s="223"/>
      <c r="B195" s="1"/>
      <c r="C195" s="1"/>
      <c r="D195" s="1"/>
      <c r="E195" s="1"/>
      <c r="F195" s="1"/>
      <c r="G195" s="1"/>
      <c r="H195" s="1"/>
      <c r="I195" s="1"/>
      <c r="J195" s="1"/>
      <c r="K195" s="1"/>
      <c r="L195" s="1"/>
      <c r="M195" s="1"/>
      <c r="N195" s="1"/>
      <c r="O195" s="1"/>
      <c r="P195" s="1"/>
      <c r="Q195" s="1"/>
      <c r="R195" s="1"/>
      <c r="S195" s="1"/>
      <c r="T195" s="1"/>
      <c r="U195" s="1"/>
      <c r="V195" s="66"/>
      <c r="W195" s="1"/>
      <c r="X195" s="66"/>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66"/>
      <c r="AY195" s="1"/>
    </row>
    <row r="196" spans="1:51">
      <c r="A196" s="223"/>
      <c r="B196" s="1"/>
      <c r="C196" s="1"/>
      <c r="D196" s="1"/>
      <c r="E196" s="1"/>
      <c r="F196" s="1"/>
      <c r="G196" s="1"/>
      <c r="H196" s="1"/>
      <c r="I196" s="1"/>
      <c r="J196" s="1"/>
      <c r="K196" s="1"/>
      <c r="L196" s="1"/>
      <c r="M196" s="1"/>
      <c r="N196" s="1"/>
      <c r="O196" s="1"/>
      <c r="P196" s="1"/>
      <c r="Q196" s="1"/>
      <c r="R196" s="1"/>
      <c r="S196" s="1"/>
      <c r="T196" s="1"/>
      <c r="U196" s="1"/>
      <c r="V196" s="66"/>
      <c r="W196" s="1"/>
      <c r="X196" s="66"/>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66"/>
      <c r="AY196" s="1"/>
    </row>
    <row r="197" spans="1:51">
      <c r="A197" s="223"/>
      <c r="B197" s="1"/>
      <c r="C197" s="1"/>
      <c r="D197" s="1"/>
      <c r="E197" s="1"/>
      <c r="F197" s="1"/>
      <c r="G197" s="1"/>
      <c r="H197" s="1"/>
      <c r="I197" s="1"/>
      <c r="J197" s="1"/>
      <c r="K197" s="1"/>
      <c r="L197" s="1"/>
      <c r="M197" s="1"/>
      <c r="N197" s="1"/>
      <c r="O197" s="1"/>
      <c r="P197" s="1"/>
      <c r="Q197" s="1"/>
      <c r="R197" s="1"/>
      <c r="S197" s="1"/>
      <c r="T197" s="1"/>
      <c r="U197" s="1"/>
      <c r="V197" s="66"/>
      <c r="W197" s="1"/>
      <c r="X197" s="66"/>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66"/>
      <c r="AY197" s="1"/>
    </row>
    <row r="198" spans="1:51">
      <c r="A198" s="223"/>
      <c r="B198" s="1"/>
      <c r="C198" s="1"/>
      <c r="D198" s="1"/>
      <c r="E198" s="1"/>
      <c r="F198" s="1"/>
      <c r="G198" s="1"/>
      <c r="H198" s="1"/>
      <c r="I198" s="1"/>
      <c r="J198" s="1"/>
      <c r="K198" s="1"/>
      <c r="L198" s="1"/>
      <c r="M198" s="1"/>
      <c r="N198" s="1"/>
      <c r="O198" s="1"/>
      <c r="P198" s="1"/>
      <c r="Q198" s="1"/>
      <c r="R198" s="1"/>
      <c r="S198" s="1"/>
      <c r="T198" s="1"/>
      <c r="U198" s="1"/>
      <c r="V198" s="66"/>
      <c r="W198" s="1"/>
      <c r="X198" s="66"/>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66"/>
      <c r="AY198" s="1"/>
    </row>
    <row r="199" spans="1:51">
      <c r="A199" s="223"/>
      <c r="B199" s="1"/>
      <c r="C199" s="1"/>
      <c r="D199" s="1"/>
      <c r="E199" s="1"/>
      <c r="F199" s="1"/>
      <c r="G199" s="1"/>
      <c r="H199" s="1"/>
      <c r="I199" s="1"/>
      <c r="J199" s="1"/>
      <c r="K199" s="1"/>
      <c r="L199" s="1"/>
      <c r="M199" s="1"/>
      <c r="N199" s="1"/>
      <c r="O199" s="1"/>
      <c r="P199" s="1"/>
      <c r="Q199" s="1"/>
      <c r="R199" s="1"/>
      <c r="S199" s="1"/>
      <c r="T199" s="1"/>
      <c r="U199" s="1"/>
      <c r="V199" s="66"/>
      <c r="W199" s="1"/>
      <c r="X199" s="66"/>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66"/>
      <c r="AY199" s="1"/>
    </row>
    <row r="200" spans="1:51">
      <c r="A200" s="223"/>
      <c r="B200" s="1"/>
      <c r="C200" s="1"/>
      <c r="D200" s="1"/>
      <c r="E200" s="1"/>
      <c r="F200" s="1"/>
      <c r="G200" s="1"/>
      <c r="H200" s="1"/>
      <c r="I200" s="1"/>
      <c r="J200" s="1"/>
      <c r="K200" s="1"/>
      <c r="L200" s="1"/>
      <c r="M200" s="1"/>
      <c r="N200" s="1"/>
      <c r="O200" s="1"/>
      <c r="P200" s="1"/>
      <c r="Q200" s="1"/>
      <c r="R200" s="1"/>
      <c r="S200" s="1"/>
      <c r="T200" s="1"/>
      <c r="U200" s="1"/>
      <c r="V200" s="66"/>
      <c r="W200" s="1"/>
      <c r="X200" s="66"/>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66"/>
      <c r="AY200" s="1"/>
    </row>
    <row r="201" spans="1:51">
      <c r="A201" s="223"/>
      <c r="B201" s="1"/>
      <c r="C201" s="1"/>
      <c r="D201" s="1"/>
      <c r="E201" s="1"/>
      <c r="F201" s="1"/>
      <c r="G201" s="1"/>
      <c r="H201" s="1"/>
      <c r="I201" s="1"/>
      <c r="J201" s="1"/>
      <c r="K201" s="1"/>
      <c r="L201" s="1"/>
      <c r="M201" s="1"/>
      <c r="N201" s="1"/>
      <c r="O201" s="1"/>
      <c r="P201" s="1"/>
      <c r="Q201" s="1"/>
      <c r="R201" s="1"/>
      <c r="S201" s="1"/>
      <c r="T201" s="1"/>
      <c r="U201" s="1"/>
      <c r="V201" s="66"/>
      <c r="W201" s="1"/>
      <c r="X201" s="66"/>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66"/>
      <c r="AY201" s="1"/>
    </row>
    <row r="202" spans="1:51">
      <c r="A202" s="223"/>
      <c r="B202" s="1"/>
      <c r="C202" s="1"/>
      <c r="D202" s="1"/>
      <c r="E202" s="1"/>
      <c r="F202" s="1"/>
      <c r="G202" s="1"/>
      <c r="H202" s="1"/>
      <c r="I202" s="1"/>
      <c r="J202" s="1"/>
      <c r="K202" s="1"/>
      <c r="L202" s="1"/>
      <c r="M202" s="1"/>
      <c r="N202" s="1"/>
      <c r="O202" s="1"/>
      <c r="P202" s="1"/>
      <c r="Q202" s="1"/>
      <c r="R202" s="1"/>
      <c r="S202" s="1"/>
      <c r="T202" s="1"/>
      <c r="U202" s="1"/>
      <c r="V202" s="66"/>
      <c r="W202" s="1"/>
      <c r="X202" s="66"/>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66"/>
      <c r="AY202" s="1"/>
    </row>
    <row r="203" spans="1:51">
      <c r="A203" s="223"/>
      <c r="B203" s="1"/>
      <c r="C203" s="1"/>
      <c r="D203" s="1"/>
      <c r="E203" s="1"/>
      <c r="F203" s="1"/>
      <c r="G203" s="1"/>
      <c r="H203" s="1"/>
      <c r="I203" s="1"/>
      <c r="J203" s="1"/>
      <c r="K203" s="1"/>
      <c r="L203" s="1"/>
      <c r="M203" s="1"/>
      <c r="N203" s="1"/>
      <c r="O203" s="1"/>
      <c r="P203" s="1"/>
      <c r="Q203" s="1"/>
      <c r="R203" s="1"/>
      <c r="S203" s="1"/>
      <c r="T203" s="1"/>
      <c r="U203" s="1"/>
      <c r="V203" s="66"/>
      <c r="W203" s="1"/>
      <c r="X203" s="66"/>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66"/>
      <c r="AY203" s="1"/>
    </row>
    <row r="204" spans="1:51">
      <c r="A204" s="223"/>
      <c r="B204" s="1"/>
      <c r="C204" s="1"/>
      <c r="D204" s="1"/>
      <c r="E204" s="1"/>
      <c r="F204" s="1"/>
      <c r="G204" s="1"/>
      <c r="H204" s="1"/>
      <c r="I204" s="1"/>
      <c r="J204" s="1"/>
      <c r="K204" s="1"/>
      <c r="L204" s="1"/>
      <c r="M204" s="1"/>
      <c r="N204" s="1"/>
      <c r="O204" s="1"/>
      <c r="P204" s="1"/>
      <c r="Q204" s="1"/>
      <c r="R204" s="1"/>
      <c r="S204" s="1"/>
      <c r="T204" s="1"/>
      <c r="U204" s="1"/>
      <c r="V204" s="66"/>
      <c r="W204" s="1"/>
      <c r="X204" s="66"/>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66"/>
      <c r="AY204" s="1"/>
    </row>
    <row r="205" spans="1:51">
      <c r="A205" s="223"/>
      <c r="B205" s="1"/>
      <c r="C205" s="1"/>
      <c r="D205" s="1"/>
      <c r="E205" s="1"/>
      <c r="F205" s="1"/>
      <c r="G205" s="1"/>
      <c r="H205" s="1"/>
      <c r="I205" s="1"/>
      <c r="J205" s="1"/>
      <c r="K205" s="1"/>
      <c r="L205" s="1"/>
      <c r="M205" s="1"/>
      <c r="N205" s="1"/>
      <c r="O205" s="1"/>
      <c r="P205" s="1"/>
      <c r="Q205" s="1"/>
      <c r="R205" s="1"/>
      <c r="S205" s="1"/>
      <c r="T205" s="1"/>
      <c r="U205" s="1"/>
      <c r="V205" s="66"/>
      <c r="W205" s="1"/>
      <c r="X205" s="66"/>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66"/>
      <c r="AY205" s="1"/>
    </row>
    <row r="206" spans="1:51">
      <c r="A206" s="223"/>
      <c r="B206" s="1"/>
      <c r="C206" s="1"/>
      <c r="D206" s="1"/>
      <c r="E206" s="1"/>
      <c r="F206" s="1"/>
      <c r="G206" s="1"/>
      <c r="H206" s="1"/>
      <c r="I206" s="1"/>
      <c r="J206" s="1"/>
      <c r="K206" s="1"/>
      <c r="L206" s="1"/>
      <c r="M206" s="1"/>
      <c r="N206" s="1"/>
      <c r="O206" s="1"/>
      <c r="P206" s="1"/>
      <c r="Q206" s="1"/>
      <c r="R206" s="1"/>
      <c r="S206" s="1"/>
      <c r="T206" s="1"/>
      <c r="U206" s="1"/>
      <c r="V206" s="66"/>
      <c r="W206" s="1"/>
      <c r="X206" s="66"/>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66"/>
      <c r="AY206" s="1"/>
    </row>
    <row r="207" spans="1:51">
      <c r="A207" s="223"/>
      <c r="B207" s="1"/>
      <c r="C207" s="1"/>
      <c r="D207" s="1"/>
      <c r="E207" s="1"/>
      <c r="F207" s="1"/>
      <c r="G207" s="1"/>
      <c r="H207" s="1"/>
      <c r="I207" s="1"/>
      <c r="J207" s="1"/>
      <c r="K207" s="1"/>
      <c r="L207" s="1"/>
      <c r="M207" s="1"/>
      <c r="N207" s="1"/>
      <c r="O207" s="1"/>
      <c r="P207" s="1"/>
      <c r="Q207" s="1"/>
      <c r="R207" s="1"/>
      <c r="S207" s="1"/>
      <c r="T207" s="1"/>
      <c r="U207" s="1"/>
      <c r="V207" s="66"/>
      <c r="W207" s="1"/>
      <c r="X207" s="66"/>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66"/>
      <c r="AY207" s="1"/>
    </row>
    <row r="208" spans="1:51">
      <c r="A208" s="223"/>
      <c r="B208" s="1"/>
      <c r="C208" s="1"/>
      <c r="D208" s="1"/>
      <c r="E208" s="1"/>
      <c r="F208" s="1"/>
      <c r="G208" s="1"/>
      <c r="H208" s="1"/>
      <c r="I208" s="1"/>
      <c r="J208" s="1"/>
      <c r="K208" s="1"/>
      <c r="L208" s="1"/>
      <c r="M208" s="1"/>
      <c r="N208" s="1"/>
      <c r="O208" s="1"/>
      <c r="P208" s="1"/>
      <c r="Q208" s="1"/>
      <c r="R208" s="1"/>
      <c r="S208" s="1"/>
      <c r="T208" s="1"/>
      <c r="U208" s="1"/>
      <c r="V208" s="66"/>
      <c r="W208" s="1"/>
      <c r="X208" s="66"/>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66"/>
      <c r="AY208" s="1"/>
    </row>
    <row r="209" spans="1:51">
      <c r="A209" s="223"/>
      <c r="B209" s="1"/>
      <c r="C209" s="1"/>
      <c r="D209" s="1"/>
      <c r="E209" s="1"/>
      <c r="F209" s="1"/>
      <c r="G209" s="1"/>
      <c r="H209" s="1"/>
      <c r="I209" s="1"/>
      <c r="J209" s="1"/>
      <c r="K209" s="1"/>
      <c r="L209" s="1"/>
      <c r="M209" s="1"/>
      <c r="N209" s="1"/>
      <c r="O209" s="1"/>
      <c r="P209" s="1"/>
      <c r="Q209" s="1"/>
      <c r="R209" s="1"/>
      <c r="S209" s="1"/>
      <c r="T209" s="1"/>
      <c r="U209" s="1"/>
      <c r="V209" s="66"/>
      <c r="W209" s="1"/>
      <c r="X209" s="66"/>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66"/>
      <c r="AY209" s="1"/>
    </row>
    <row r="210" spans="1:51">
      <c r="A210" s="223"/>
      <c r="B210" s="1"/>
      <c r="C210" s="1"/>
      <c r="D210" s="1"/>
      <c r="E210" s="1"/>
      <c r="F210" s="1"/>
      <c r="G210" s="1"/>
      <c r="H210" s="1"/>
      <c r="I210" s="1"/>
      <c r="J210" s="1"/>
      <c r="K210" s="1"/>
      <c r="L210" s="1"/>
      <c r="M210" s="1"/>
      <c r="N210" s="1"/>
      <c r="O210" s="1"/>
      <c r="P210" s="1"/>
      <c r="Q210" s="1"/>
      <c r="R210" s="1"/>
      <c r="S210" s="1"/>
      <c r="T210" s="1"/>
      <c r="U210" s="1"/>
      <c r="V210" s="66"/>
      <c r="W210" s="1"/>
      <c r="X210" s="66"/>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66"/>
      <c r="AY210" s="1"/>
    </row>
    <row r="211" spans="1:51">
      <c r="A211" s="223"/>
      <c r="B211" s="1"/>
      <c r="C211" s="1"/>
      <c r="D211" s="1"/>
      <c r="E211" s="1"/>
      <c r="F211" s="1"/>
      <c r="G211" s="1"/>
      <c r="H211" s="1"/>
      <c r="I211" s="1"/>
      <c r="J211" s="1"/>
      <c r="K211" s="1"/>
      <c r="L211" s="1"/>
      <c r="M211" s="1"/>
      <c r="N211" s="1"/>
      <c r="O211" s="1"/>
      <c r="P211" s="1"/>
      <c r="Q211" s="1"/>
      <c r="R211" s="1"/>
      <c r="S211" s="1"/>
      <c r="T211" s="1"/>
      <c r="U211" s="1"/>
      <c r="V211" s="66"/>
      <c r="W211" s="1"/>
      <c r="X211" s="66"/>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66"/>
      <c r="AY211" s="1"/>
    </row>
    <row r="212" spans="1:51">
      <c r="A212" s="223"/>
      <c r="B212" s="1"/>
      <c r="C212" s="1"/>
      <c r="D212" s="1"/>
      <c r="E212" s="1"/>
      <c r="F212" s="1"/>
      <c r="G212" s="1"/>
      <c r="H212" s="1"/>
      <c r="I212" s="1"/>
      <c r="J212" s="1"/>
      <c r="K212" s="1"/>
      <c r="L212" s="1"/>
      <c r="M212" s="1"/>
      <c r="N212" s="1"/>
      <c r="O212" s="1"/>
      <c r="P212" s="1"/>
      <c r="Q212" s="1"/>
      <c r="R212" s="1"/>
      <c r="S212" s="1"/>
      <c r="T212" s="1"/>
      <c r="U212" s="1"/>
      <c r="V212" s="66"/>
      <c r="W212" s="1"/>
      <c r="X212" s="66"/>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66"/>
      <c r="AY212" s="1"/>
    </row>
    <row r="213" spans="1:51">
      <c r="A213" s="223"/>
      <c r="B213" s="1"/>
      <c r="C213" s="1"/>
      <c r="D213" s="1"/>
      <c r="E213" s="1"/>
      <c r="F213" s="1"/>
      <c r="G213" s="1"/>
      <c r="H213" s="1"/>
      <c r="I213" s="1"/>
      <c r="J213" s="1"/>
      <c r="K213" s="1"/>
      <c r="L213" s="1"/>
      <c r="M213" s="1"/>
      <c r="N213" s="1"/>
      <c r="O213" s="1"/>
      <c r="P213" s="1"/>
      <c r="Q213" s="1"/>
      <c r="R213" s="1"/>
      <c r="S213" s="1"/>
      <c r="T213" s="1"/>
      <c r="U213" s="1"/>
      <c r="V213" s="66"/>
      <c r="W213" s="1"/>
      <c r="X213" s="66"/>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66"/>
      <c r="AY213" s="1"/>
    </row>
    <row r="214" spans="1:51">
      <c r="A214" s="223"/>
      <c r="B214" s="1"/>
      <c r="C214" s="1"/>
      <c r="D214" s="1"/>
      <c r="E214" s="1"/>
      <c r="F214" s="1"/>
      <c r="G214" s="1"/>
      <c r="H214" s="1"/>
      <c r="I214" s="1"/>
      <c r="J214" s="1"/>
      <c r="K214" s="1"/>
      <c r="L214" s="1"/>
      <c r="M214" s="1"/>
      <c r="N214" s="1"/>
      <c r="O214" s="1"/>
      <c r="P214" s="1"/>
      <c r="Q214" s="1"/>
      <c r="R214" s="1"/>
      <c r="S214" s="1"/>
      <c r="T214" s="1"/>
      <c r="U214" s="1"/>
      <c r="V214" s="66"/>
      <c r="W214" s="1"/>
      <c r="X214" s="66"/>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66"/>
      <c r="AY214" s="1"/>
    </row>
    <row r="215" spans="1:51">
      <c r="A215" s="223"/>
      <c r="B215" s="1"/>
      <c r="C215" s="1"/>
      <c r="D215" s="1"/>
      <c r="E215" s="1"/>
      <c r="F215" s="1"/>
      <c r="G215" s="1"/>
      <c r="H215" s="1"/>
      <c r="I215" s="1"/>
      <c r="J215" s="1"/>
      <c r="K215" s="1"/>
      <c r="L215" s="1"/>
      <c r="M215" s="1"/>
      <c r="N215" s="1"/>
      <c r="O215" s="1"/>
      <c r="P215" s="1"/>
      <c r="Q215" s="1"/>
      <c r="R215" s="1"/>
      <c r="S215" s="1"/>
      <c r="T215" s="1"/>
      <c r="U215" s="1"/>
      <c r="V215" s="66"/>
      <c r="W215" s="1"/>
      <c r="X215" s="66"/>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66"/>
      <c r="AY215" s="1"/>
    </row>
    <row r="216" spans="1:51">
      <c r="A216" s="223"/>
      <c r="B216" s="1"/>
      <c r="C216" s="1"/>
      <c r="D216" s="1"/>
      <c r="E216" s="1"/>
      <c r="F216" s="1"/>
      <c r="G216" s="1"/>
      <c r="H216" s="1"/>
      <c r="I216" s="1"/>
      <c r="J216" s="1"/>
      <c r="K216" s="1"/>
      <c r="L216" s="1"/>
      <c r="M216" s="1"/>
      <c r="N216" s="1"/>
      <c r="O216" s="1"/>
      <c r="P216" s="1"/>
      <c r="Q216" s="1"/>
      <c r="R216" s="1"/>
      <c r="S216" s="1"/>
      <c r="T216" s="1"/>
      <c r="U216" s="1"/>
      <c r="V216" s="66"/>
      <c r="W216" s="1"/>
      <c r="X216" s="66"/>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66"/>
      <c r="AY216" s="1"/>
    </row>
    <row r="217" spans="1:51">
      <c r="A217" s="223"/>
      <c r="B217" s="1"/>
      <c r="C217" s="1"/>
      <c r="D217" s="1"/>
      <c r="E217" s="1"/>
      <c r="F217" s="1"/>
      <c r="G217" s="1"/>
      <c r="H217" s="1"/>
      <c r="I217" s="1"/>
      <c r="J217" s="1"/>
      <c r="K217" s="1"/>
      <c r="L217" s="1"/>
      <c r="M217" s="1"/>
      <c r="N217" s="1"/>
      <c r="O217" s="1"/>
      <c r="P217" s="1"/>
      <c r="Q217" s="1"/>
      <c r="R217" s="1"/>
      <c r="S217" s="1"/>
      <c r="T217" s="1"/>
      <c r="U217" s="1"/>
      <c r="V217" s="66"/>
      <c r="W217" s="1"/>
      <c r="X217" s="66"/>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66"/>
      <c r="AY217" s="1"/>
    </row>
    <row r="218" spans="1:51">
      <c r="A218" s="223"/>
      <c r="B218" s="1"/>
      <c r="C218" s="1"/>
      <c r="D218" s="1"/>
      <c r="E218" s="1"/>
      <c r="F218" s="1"/>
      <c r="G218" s="1"/>
      <c r="H218" s="1"/>
      <c r="I218" s="1"/>
      <c r="J218" s="1"/>
      <c r="K218" s="1"/>
      <c r="L218" s="1"/>
      <c r="M218" s="1"/>
      <c r="N218" s="1"/>
      <c r="O218" s="1"/>
      <c r="P218" s="1"/>
      <c r="Q218" s="1"/>
      <c r="R218" s="1"/>
      <c r="S218" s="1"/>
      <c r="T218" s="1"/>
      <c r="U218" s="1"/>
      <c r="V218" s="66"/>
      <c r="W218" s="1"/>
      <c r="X218" s="66"/>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66"/>
      <c r="AY218" s="1"/>
    </row>
    <row r="219" spans="1:51">
      <c r="A219" s="223"/>
      <c r="B219" s="1"/>
      <c r="C219" s="1"/>
      <c r="D219" s="1"/>
      <c r="E219" s="1"/>
      <c r="F219" s="1"/>
      <c r="G219" s="1"/>
      <c r="H219" s="1"/>
      <c r="I219" s="1"/>
      <c r="J219" s="1"/>
      <c r="K219" s="1"/>
      <c r="L219" s="1"/>
      <c r="M219" s="1"/>
      <c r="N219" s="1"/>
      <c r="O219" s="1"/>
      <c r="P219" s="1"/>
      <c r="Q219" s="1"/>
      <c r="R219" s="1"/>
      <c r="S219" s="1"/>
      <c r="T219" s="1"/>
      <c r="U219" s="1"/>
      <c r="V219" s="66"/>
      <c r="W219" s="1"/>
      <c r="X219" s="66"/>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66"/>
      <c r="AY219" s="1"/>
    </row>
    <row r="220" spans="1:51">
      <c r="A220" s="223"/>
      <c r="B220" s="1"/>
      <c r="C220" s="1"/>
      <c r="D220" s="1"/>
      <c r="E220" s="1"/>
      <c r="F220" s="1"/>
      <c r="G220" s="1"/>
      <c r="H220" s="1"/>
      <c r="I220" s="1"/>
      <c r="J220" s="1"/>
      <c r="K220" s="1"/>
      <c r="L220" s="1"/>
      <c r="M220" s="1"/>
      <c r="N220" s="1"/>
      <c r="O220" s="1"/>
      <c r="P220" s="1"/>
      <c r="Q220" s="1"/>
      <c r="R220" s="1"/>
      <c r="S220" s="1"/>
      <c r="T220" s="1"/>
      <c r="U220" s="1"/>
      <c r="V220" s="66"/>
      <c r="W220" s="1"/>
      <c r="X220" s="66"/>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66"/>
      <c r="AY220" s="1"/>
    </row>
    <row r="221" spans="1:51">
      <c r="A221" s="223"/>
      <c r="B221" s="1"/>
      <c r="C221" s="1"/>
      <c r="D221" s="1"/>
      <c r="E221" s="1"/>
      <c r="F221" s="1"/>
      <c r="G221" s="1"/>
      <c r="H221" s="1"/>
      <c r="I221" s="1"/>
      <c r="J221" s="1"/>
      <c r="K221" s="1"/>
      <c r="L221" s="1"/>
      <c r="M221" s="1"/>
      <c r="N221" s="1"/>
      <c r="O221" s="1"/>
      <c r="P221" s="1"/>
      <c r="Q221" s="1"/>
      <c r="R221" s="1"/>
      <c r="S221" s="1"/>
      <c r="T221" s="1"/>
      <c r="U221" s="1"/>
      <c r="V221" s="66"/>
      <c r="W221" s="1"/>
      <c r="X221" s="66"/>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66"/>
      <c r="AY221" s="1"/>
    </row>
    <row r="222" spans="1:51">
      <c r="A222" s="223"/>
      <c r="B222" s="1"/>
      <c r="C222" s="1"/>
      <c r="D222" s="1"/>
      <c r="E222" s="1"/>
      <c r="F222" s="1"/>
      <c r="G222" s="1"/>
      <c r="H222" s="1"/>
      <c r="I222" s="1"/>
      <c r="J222" s="1"/>
      <c r="K222" s="1"/>
      <c r="L222" s="1"/>
      <c r="M222" s="1"/>
      <c r="N222" s="1"/>
      <c r="O222" s="1"/>
      <c r="P222" s="1"/>
      <c r="Q222" s="1"/>
      <c r="R222" s="1"/>
      <c r="S222" s="1"/>
      <c r="T222" s="1"/>
      <c r="U222" s="1"/>
      <c r="V222" s="66"/>
      <c r="W222" s="1"/>
      <c r="X222" s="66"/>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66"/>
      <c r="AY222" s="1"/>
    </row>
    <row r="223" spans="1:51">
      <c r="A223" s="223"/>
      <c r="B223" s="1"/>
      <c r="C223" s="1"/>
      <c r="D223" s="1"/>
      <c r="E223" s="1"/>
      <c r="F223" s="1"/>
      <c r="G223" s="1"/>
      <c r="H223" s="1"/>
      <c r="I223" s="1"/>
      <c r="J223" s="1"/>
      <c r="K223" s="1"/>
      <c r="L223" s="1"/>
      <c r="M223" s="1"/>
      <c r="N223" s="1"/>
      <c r="O223" s="1"/>
      <c r="P223" s="1"/>
      <c r="Q223" s="1"/>
      <c r="R223" s="1"/>
      <c r="S223" s="1"/>
      <c r="T223" s="1"/>
      <c r="U223" s="1"/>
      <c r="V223" s="66"/>
      <c r="W223" s="1"/>
      <c r="X223" s="66"/>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66"/>
      <c r="AY223" s="1"/>
    </row>
    <row r="224" spans="1:51">
      <c r="A224" s="223"/>
      <c r="B224" s="1"/>
      <c r="C224" s="1"/>
      <c r="D224" s="1"/>
      <c r="E224" s="1"/>
      <c r="F224" s="1"/>
      <c r="G224" s="1"/>
      <c r="H224" s="1"/>
      <c r="I224" s="1"/>
      <c r="J224" s="1"/>
      <c r="K224" s="1"/>
      <c r="L224" s="1"/>
      <c r="M224" s="1"/>
      <c r="N224" s="1"/>
      <c r="O224" s="1"/>
      <c r="P224" s="1"/>
      <c r="Q224" s="1"/>
      <c r="R224" s="1"/>
      <c r="S224" s="1"/>
      <c r="T224" s="1"/>
      <c r="U224" s="1"/>
      <c r="V224" s="66"/>
      <c r="W224" s="1"/>
      <c r="X224" s="66"/>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66"/>
      <c r="AY224" s="1"/>
    </row>
    <row r="225" spans="1:51">
      <c r="A225" s="223"/>
      <c r="B225" s="1"/>
      <c r="C225" s="1"/>
      <c r="D225" s="1"/>
      <c r="E225" s="1"/>
      <c r="F225" s="1"/>
      <c r="G225" s="1"/>
      <c r="H225" s="1"/>
      <c r="I225" s="1"/>
      <c r="J225" s="1"/>
      <c r="K225" s="1"/>
      <c r="L225" s="1"/>
      <c r="M225" s="1"/>
      <c r="N225" s="1"/>
      <c r="O225" s="1"/>
      <c r="P225" s="1"/>
      <c r="Q225" s="1"/>
      <c r="R225" s="1"/>
      <c r="S225" s="1"/>
      <c r="T225" s="1"/>
      <c r="U225" s="1"/>
      <c r="V225" s="66"/>
      <c r="W225" s="1"/>
      <c r="X225" s="66"/>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66"/>
      <c r="AY225" s="1"/>
    </row>
    <row r="226" spans="1:51">
      <c r="A226" s="223"/>
      <c r="B226" s="1"/>
      <c r="C226" s="1"/>
      <c r="D226" s="1"/>
      <c r="E226" s="1"/>
      <c r="F226" s="1"/>
      <c r="G226" s="1"/>
      <c r="H226" s="1"/>
      <c r="I226" s="1"/>
      <c r="J226" s="1"/>
      <c r="K226" s="1"/>
      <c r="L226" s="1"/>
      <c r="M226" s="1"/>
      <c r="N226" s="1"/>
      <c r="O226" s="1"/>
      <c r="P226" s="1"/>
      <c r="Q226" s="1"/>
      <c r="R226" s="1"/>
      <c r="S226" s="1"/>
      <c r="T226" s="1"/>
      <c r="U226" s="1"/>
      <c r="V226" s="66"/>
      <c r="W226" s="1"/>
      <c r="X226" s="66"/>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66"/>
      <c r="AY226" s="1"/>
    </row>
    <row r="227" spans="1:51">
      <c r="A227" s="223"/>
      <c r="B227" s="1"/>
      <c r="C227" s="1"/>
      <c r="D227" s="1"/>
      <c r="E227" s="1"/>
      <c r="F227" s="1"/>
      <c r="G227" s="1"/>
      <c r="H227" s="1"/>
      <c r="I227" s="1"/>
      <c r="J227" s="1"/>
      <c r="K227" s="1"/>
      <c r="L227" s="1"/>
      <c r="M227" s="1"/>
      <c r="N227" s="1"/>
      <c r="O227" s="1"/>
      <c r="P227" s="1"/>
      <c r="Q227" s="1"/>
      <c r="R227" s="1"/>
      <c r="S227" s="1"/>
      <c r="T227" s="1"/>
      <c r="U227" s="1"/>
      <c r="V227" s="66"/>
      <c r="W227" s="1"/>
      <c r="X227" s="66"/>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66"/>
      <c r="AY227" s="1"/>
    </row>
    <row r="228" spans="1:51">
      <c r="A228" s="223"/>
      <c r="B228" s="1"/>
      <c r="C228" s="1"/>
      <c r="D228" s="1"/>
      <c r="E228" s="1"/>
      <c r="F228" s="1"/>
      <c r="G228" s="1"/>
      <c r="H228" s="1"/>
      <c r="I228" s="1"/>
      <c r="J228" s="1"/>
      <c r="K228" s="1"/>
      <c r="L228" s="1"/>
      <c r="M228" s="1"/>
      <c r="N228" s="1"/>
      <c r="O228" s="1"/>
      <c r="P228" s="1"/>
      <c r="Q228" s="1"/>
      <c r="R228" s="1"/>
      <c r="S228" s="1"/>
      <c r="T228" s="1"/>
      <c r="U228" s="1"/>
      <c r="V228" s="66"/>
      <c r="W228" s="1"/>
      <c r="X228" s="66"/>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66"/>
      <c r="AY228" s="1"/>
    </row>
    <row r="229" spans="1:51">
      <c r="A229" s="223"/>
      <c r="B229" s="1"/>
      <c r="C229" s="1"/>
      <c r="D229" s="1"/>
      <c r="E229" s="1"/>
      <c r="F229" s="1"/>
      <c r="G229" s="1"/>
      <c r="H229" s="1"/>
      <c r="I229" s="1"/>
      <c r="J229" s="1"/>
      <c r="K229" s="1"/>
      <c r="L229" s="1"/>
      <c r="M229" s="1"/>
      <c r="N229" s="1"/>
      <c r="O229" s="1"/>
      <c r="P229" s="1"/>
      <c r="Q229" s="1"/>
      <c r="R229" s="1"/>
      <c r="S229" s="1"/>
      <c r="T229" s="1"/>
      <c r="U229" s="1"/>
      <c r="V229" s="66"/>
      <c r="W229" s="1"/>
      <c r="X229" s="66"/>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66"/>
      <c r="AY229" s="1"/>
    </row>
    <row r="230" spans="1:51">
      <c r="A230" s="223"/>
      <c r="B230" s="1"/>
      <c r="C230" s="1"/>
      <c r="D230" s="1"/>
      <c r="E230" s="1"/>
      <c r="F230" s="1"/>
      <c r="G230" s="1"/>
      <c r="H230" s="1"/>
      <c r="I230" s="1"/>
      <c r="J230" s="1"/>
      <c r="K230" s="1"/>
      <c r="L230" s="1"/>
      <c r="M230" s="1"/>
      <c r="N230" s="1"/>
      <c r="O230" s="1"/>
      <c r="P230" s="1"/>
      <c r="Q230" s="1"/>
      <c r="R230" s="1"/>
      <c r="S230" s="1"/>
      <c r="T230" s="1"/>
      <c r="U230" s="1"/>
      <c r="V230" s="66"/>
      <c r="W230" s="1"/>
      <c r="X230" s="66"/>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66"/>
      <c r="AY230" s="1"/>
    </row>
    <row r="231" spans="1:51">
      <c r="A231" s="223"/>
      <c r="B231" s="1"/>
      <c r="C231" s="1"/>
      <c r="D231" s="1"/>
      <c r="E231" s="1"/>
      <c r="F231" s="1"/>
      <c r="G231" s="1"/>
      <c r="H231" s="1"/>
      <c r="I231" s="1"/>
      <c r="J231" s="1"/>
      <c r="K231" s="1"/>
      <c r="L231" s="1"/>
      <c r="M231" s="1"/>
      <c r="N231" s="1"/>
      <c r="O231" s="1"/>
      <c r="P231" s="1"/>
      <c r="Q231" s="1"/>
      <c r="R231" s="1"/>
      <c r="S231" s="1"/>
      <c r="T231" s="1"/>
      <c r="U231" s="1"/>
      <c r="V231" s="66"/>
      <c r="W231" s="1"/>
      <c r="X231" s="66"/>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66"/>
      <c r="AY231" s="1"/>
    </row>
    <row r="232" spans="1:51">
      <c r="A232" s="223"/>
      <c r="B232" s="1"/>
      <c r="C232" s="1"/>
      <c r="D232" s="1"/>
      <c r="E232" s="1"/>
      <c r="F232" s="1"/>
      <c r="G232" s="1"/>
      <c r="H232" s="1"/>
      <c r="I232" s="1"/>
      <c r="J232" s="1"/>
      <c r="K232" s="1"/>
      <c r="L232" s="1"/>
      <c r="M232" s="1"/>
      <c r="N232" s="1"/>
      <c r="O232" s="1"/>
      <c r="P232" s="1"/>
      <c r="Q232" s="1"/>
      <c r="R232" s="1"/>
      <c r="S232" s="1"/>
      <c r="T232" s="1"/>
      <c r="U232" s="1"/>
      <c r="V232" s="66"/>
      <c r="W232" s="1"/>
      <c r="X232" s="66"/>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66"/>
      <c r="AY232" s="1"/>
    </row>
    <row r="233" spans="1:51">
      <c r="A233" s="223"/>
      <c r="B233" s="1"/>
      <c r="C233" s="1"/>
      <c r="D233" s="1"/>
      <c r="E233" s="1"/>
      <c r="F233" s="1"/>
      <c r="G233" s="1"/>
      <c r="H233" s="1"/>
      <c r="I233" s="1"/>
      <c r="J233" s="1"/>
      <c r="K233" s="1"/>
      <c r="L233" s="1"/>
      <c r="M233" s="1"/>
      <c r="N233" s="1"/>
      <c r="O233" s="1"/>
      <c r="P233" s="1"/>
      <c r="Q233" s="1"/>
      <c r="R233" s="1"/>
      <c r="S233" s="1"/>
      <c r="T233" s="1"/>
      <c r="U233" s="1"/>
      <c r="V233" s="66"/>
      <c r="W233" s="1"/>
      <c r="X233" s="66"/>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66"/>
      <c r="AY233" s="1"/>
    </row>
    <row r="234" spans="1:51">
      <c r="A234" s="223"/>
      <c r="B234" s="1"/>
      <c r="C234" s="1"/>
      <c r="D234" s="1"/>
      <c r="E234" s="1"/>
      <c r="F234" s="1"/>
      <c r="G234" s="1"/>
      <c r="H234" s="1"/>
      <c r="I234" s="1"/>
      <c r="J234" s="1"/>
      <c r="K234" s="1"/>
      <c r="L234" s="1"/>
      <c r="M234" s="1"/>
      <c r="N234" s="1"/>
      <c r="O234" s="1"/>
      <c r="P234" s="1"/>
      <c r="Q234" s="1"/>
      <c r="R234" s="1"/>
      <c r="S234" s="1"/>
      <c r="T234" s="1"/>
      <c r="U234" s="1"/>
      <c r="V234" s="66"/>
      <c r="W234" s="1"/>
      <c r="X234" s="66"/>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66"/>
      <c r="AY234" s="1"/>
    </row>
    <row r="235" spans="1:51">
      <c r="A235" s="223"/>
      <c r="B235" s="1"/>
      <c r="C235" s="1"/>
      <c r="D235" s="1"/>
      <c r="E235" s="1"/>
      <c r="F235" s="1"/>
      <c r="G235" s="1"/>
      <c r="H235" s="1"/>
      <c r="I235" s="1"/>
      <c r="J235" s="1"/>
      <c r="K235" s="1"/>
      <c r="L235" s="1"/>
      <c r="M235" s="1"/>
      <c r="N235" s="1"/>
      <c r="O235" s="1"/>
      <c r="P235" s="1"/>
      <c r="Q235" s="1"/>
      <c r="R235" s="1"/>
      <c r="S235" s="1"/>
      <c r="T235" s="1"/>
      <c r="U235" s="1"/>
      <c r="V235" s="66"/>
      <c r="W235" s="1"/>
      <c r="X235" s="66"/>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66"/>
      <c r="AY235" s="1"/>
    </row>
    <row r="236" spans="1:51">
      <c r="A236" s="223"/>
      <c r="B236" s="1"/>
      <c r="C236" s="1"/>
      <c r="D236" s="1"/>
      <c r="E236" s="1"/>
      <c r="F236" s="1"/>
      <c r="G236" s="1"/>
      <c r="H236" s="1"/>
      <c r="I236" s="1"/>
      <c r="J236" s="1"/>
      <c r="K236" s="1"/>
      <c r="L236" s="1"/>
      <c r="M236" s="1"/>
      <c r="N236" s="1"/>
      <c r="O236" s="1"/>
      <c r="P236" s="1"/>
      <c r="Q236" s="1"/>
      <c r="R236" s="1"/>
      <c r="S236" s="1"/>
      <c r="T236" s="1"/>
      <c r="U236" s="1"/>
      <c r="V236" s="66"/>
      <c r="W236" s="1"/>
      <c r="X236" s="66"/>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66"/>
      <c r="AY236" s="1"/>
    </row>
    <row r="237" spans="1:51">
      <c r="A237" s="223"/>
      <c r="B237" s="1"/>
      <c r="C237" s="1"/>
      <c r="D237" s="1"/>
      <c r="E237" s="1"/>
      <c r="F237" s="1"/>
      <c r="G237" s="1"/>
      <c r="H237" s="1"/>
      <c r="I237" s="1"/>
      <c r="J237" s="1"/>
      <c r="K237" s="1"/>
      <c r="L237" s="1"/>
      <c r="M237" s="1"/>
      <c r="N237" s="1"/>
      <c r="O237" s="1"/>
      <c r="P237" s="1"/>
      <c r="Q237" s="1"/>
      <c r="R237" s="1"/>
      <c r="S237" s="1"/>
      <c r="T237" s="1"/>
      <c r="U237" s="1"/>
      <c r="V237" s="66"/>
      <c r="W237" s="1"/>
      <c r="X237" s="66"/>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66"/>
      <c r="AY237" s="1"/>
    </row>
    <row r="238" spans="1:51">
      <c r="A238" s="223"/>
      <c r="B238" s="1"/>
      <c r="C238" s="1"/>
      <c r="D238" s="1"/>
      <c r="E238" s="1"/>
      <c r="F238" s="1"/>
      <c r="G238" s="1"/>
      <c r="H238" s="1"/>
      <c r="I238" s="1"/>
      <c r="J238" s="1"/>
      <c r="K238" s="1"/>
      <c r="L238" s="1"/>
      <c r="M238" s="1"/>
      <c r="N238" s="1"/>
      <c r="O238" s="1"/>
      <c r="P238" s="1"/>
      <c r="Q238" s="1"/>
      <c r="R238" s="1"/>
      <c r="S238" s="1"/>
      <c r="T238" s="1"/>
      <c r="U238" s="1"/>
      <c r="V238" s="66"/>
      <c r="W238" s="1"/>
      <c r="X238" s="66"/>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66"/>
      <c r="AY238" s="1"/>
    </row>
    <row r="239" spans="1:51">
      <c r="A239" s="223"/>
      <c r="B239" s="1"/>
      <c r="C239" s="1"/>
      <c r="D239" s="1"/>
      <c r="E239" s="1"/>
      <c r="F239" s="1"/>
      <c r="G239" s="1"/>
      <c r="H239" s="1"/>
      <c r="I239" s="1"/>
      <c r="J239" s="1"/>
      <c r="K239" s="1"/>
      <c r="L239" s="1"/>
      <c r="M239" s="1"/>
      <c r="N239" s="1"/>
      <c r="O239" s="1"/>
      <c r="P239" s="1"/>
      <c r="Q239" s="1"/>
      <c r="R239" s="1"/>
      <c r="S239" s="1"/>
      <c r="T239" s="1"/>
      <c r="U239" s="1"/>
      <c r="V239" s="66"/>
      <c r="W239" s="1"/>
      <c r="X239" s="66"/>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66"/>
      <c r="AY239" s="1"/>
    </row>
    <row r="240" spans="1:51">
      <c r="A240" s="223"/>
      <c r="B240" s="1"/>
      <c r="C240" s="1"/>
      <c r="D240" s="1"/>
      <c r="E240" s="1"/>
      <c r="F240" s="1"/>
      <c r="G240" s="1"/>
      <c r="H240" s="1"/>
      <c r="I240" s="1"/>
      <c r="J240" s="1"/>
      <c r="K240" s="1"/>
      <c r="L240" s="1"/>
      <c r="M240" s="1"/>
      <c r="N240" s="1"/>
      <c r="O240" s="1"/>
      <c r="P240" s="1"/>
      <c r="Q240" s="1"/>
      <c r="R240" s="1"/>
      <c r="S240" s="1"/>
      <c r="T240" s="1"/>
      <c r="U240" s="1"/>
      <c r="V240" s="66"/>
      <c r="W240" s="1"/>
      <c r="X240" s="66"/>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66"/>
      <c r="AY240" s="1"/>
    </row>
    <row r="241" spans="1:51">
      <c r="A241" s="223"/>
      <c r="B241" s="1"/>
      <c r="C241" s="1"/>
      <c r="D241" s="1"/>
      <c r="E241" s="1"/>
      <c r="F241" s="1"/>
      <c r="G241" s="1"/>
      <c r="H241" s="1"/>
      <c r="I241" s="1"/>
      <c r="J241" s="1"/>
      <c r="K241" s="1"/>
      <c r="L241" s="1"/>
      <c r="M241" s="1"/>
      <c r="N241" s="1"/>
      <c r="O241" s="1"/>
      <c r="P241" s="1"/>
      <c r="Q241" s="1"/>
      <c r="R241" s="1"/>
      <c r="S241" s="1"/>
      <c r="T241" s="1"/>
      <c r="U241" s="1"/>
      <c r="V241" s="66"/>
      <c r="W241" s="1"/>
      <c r="X241" s="66"/>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66"/>
      <c r="AY241" s="1"/>
    </row>
    <row r="242" spans="1:51">
      <c r="A242" s="223"/>
      <c r="B242" s="1"/>
      <c r="C242" s="1"/>
      <c r="D242" s="1"/>
      <c r="E242" s="1"/>
      <c r="F242" s="1"/>
      <c r="G242" s="1"/>
      <c r="H242" s="1"/>
      <c r="I242" s="1"/>
      <c r="J242" s="1"/>
      <c r="K242" s="1"/>
      <c r="L242" s="1"/>
      <c r="M242" s="1"/>
      <c r="N242" s="1"/>
      <c r="O242" s="1"/>
      <c r="P242" s="1"/>
      <c r="Q242" s="1"/>
      <c r="R242" s="1"/>
      <c r="S242" s="1"/>
      <c r="T242" s="1"/>
      <c r="U242" s="1"/>
      <c r="V242" s="66"/>
      <c r="W242" s="1"/>
      <c r="X242" s="66"/>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66"/>
      <c r="AY242" s="1"/>
    </row>
    <row r="243" spans="1:51">
      <c r="A243" s="223"/>
      <c r="B243" s="1"/>
      <c r="C243" s="1"/>
      <c r="D243" s="1"/>
      <c r="E243" s="1"/>
      <c r="F243" s="1"/>
      <c r="G243" s="1"/>
      <c r="H243" s="1"/>
      <c r="I243" s="1"/>
      <c r="J243" s="1"/>
      <c r="K243" s="1"/>
      <c r="L243" s="1"/>
      <c r="M243" s="1"/>
      <c r="N243" s="1"/>
      <c r="O243" s="1"/>
      <c r="P243" s="1"/>
      <c r="Q243" s="1"/>
      <c r="R243" s="1"/>
      <c r="S243" s="1"/>
      <c r="T243" s="1"/>
      <c r="U243" s="1"/>
      <c r="V243" s="66"/>
      <c r="W243" s="1"/>
      <c r="X243" s="66"/>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66"/>
      <c r="AY243" s="1"/>
    </row>
    <row r="244" spans="1:51">
      <c r="A244" s="223"/>
      <c r="B244" s="1"/>
      <c r="C244" s="1"/>
      <c r="D244" s="1"/>
      <c r="E244" s="1"/>
      <c r="F244" s="1"/>
      <c r="G244" s="1"/>
      <c r="H244" s="1"/>
      <c r="I244" s="1"/>
      <c r="J244" s="1"/>
      <c r="K244" s="1"/>
      <c r="L244" s="1"/>
      <c r="M244" s="1"/>
      <c r="N244" s="1"/>
      <c r="O244" s="1"/>
      <c r="P244" s="1"/>
      <c r="Q244" s="1"/>
      <c r="R244" s="1"/>
      <c r="S244" s="1"/>
      <c r="T244" s="1"/>
      <c r="U244" s="1"/>
      <c r="V244" s="66"/>
      <c r="W244" s="1"/>
      <c r="X244" s="66"/>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66"/>
      <c r="AY244" s="1"/>
    </row>
    <row r="245" spans="1:51">
      <c r="A245" s="223"/>
      <c r="B245" s="1"/>
      <c r="C245" s="1"/>
      <c r="D245" s="1"/>
      <c r="E245" s="1"/>
      <c r="F245" s="1"/>
      <c r="G245" s="1"/>
      <c r="H245" s="1"/>
      <c r="I245" s="1"/>
      <c r="J245" s="1"/>
      <c r="K245" s="1"/>
      <c r="L245" s="1"/>
      <c r="M245" s="1"/>
      <c r="N245" s="1"/>
      <c r="O245" s="1"/>
      <c r="P245" s="1"/>
      <c r="Q245" s="1"/>
      <c r="R245" s="1"/>
      <c r="S245" s="1"/>
      <c r="T245" s="1"/>
      <c r="U245" s="1"/>
      <c r="V245" s="66"/>
      <c r="W245" s="1"/>
      <c r="X245" s="66"/>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66"/>
      <c r="AY245" s="1"/>
    </row>
    <row r="246" spans="1:51">
      <c r="A246" s="223"/>
      <c r="B246" s="1"/>
      <c r="C246" s="1"/>
      <c r="D246" s="1"/>
      <c r="E246" s="1"/>
      <c r="F246" s="1"/>
      <c r="G246" s="1"/>
      <c r="H246" s="1"/>
      <c r="I246" s="1"/>
      <c r="J246" s="1"/>
      <c r="K246" s="1"/>
      <c r="L246" s="1"/>
      <c r="M246" s="1"/>
      <c r="N246" s="1"/>
      <c r="O246" s="1"/>
      <c r="P246" s="1"/>
      <c r="Q246" s="1"/>
      <c r="R246" s="1"/>
      <c r="S246" s="1"/>
      <c r="T246" s="1"/>
      <c r="U246" s="1"/>
      <c r="V246" s="66"/>
      <c r="W246" s="1"/>
      <c r="X246" s="66"/>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66"/>
      <c r="AY246" s="1"/>
    </row>
    <row r="247" spans="1:51">
      <c r="A247" s="223"/>
      <c r="B247" s="1"/>
      <c r="C247" s="1"/>
      <c r="D247" s="1"/>
      <c r="E247" s="1"/>
      <c r="F247" s="1"/>
      <c r="G247" s="1"/>
      <c r="H247" s="1"/>
      <c r="I247" s="1"/>
      <c r="J247" s="1"/>
      <c r="K247" s="1"/>
      <c r="L247" s="1"/>
      <c r="M247" s="1"/>
      <c r="N247" s="1"/>
      <c r="O247" s="1"/>
      <c r="P247" s="1"/>
      <c r="Q247" s="1"/>
      <c r="R247" s="1"/>
      <c r="S247" s="1"/>
      <c r="T247" s="1"/>
      <c r="U247" s="1"/>
      <c r="V247" s="66"/>
      <c r="W247" s="1"/>
      <c r="X247" s="66"/>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66"/>
      <c r="AY247" s="1"/>
    </row>
    <row r="248" spans="1:51">
      <c r="A248" s="223"/>
      <c r="B248" s="1"/>
      <c r="C248" s="1"/>
      <c r="D248" s="1"/>
      <c r="E248" s="1"/>
      <c r="F248" s="1"/>
      <c r="G248" s="1"/>
      <c r="H248" s="1"/>
      <c r="I248" s="1"/>
      <c r="J248" s="1"/>
      <c r="K248" s="1"/>
      <c r="L248" s="1"/>
      <c r="M248" s="1"/>
      <c r="N248" s="1"/>
      <c r="O248" s="1"/>
      <c r="P248" s="1"/>
      <c r="Q248" s="1"/>
      <c r="R248" s="1"/>
      <c r="S248" s="1"/>
      <c r="T248" s="1"/>
      <c r="U248" s="1"/>
      <c r="V248" s="66"/>
      <c r="W248" s="1"/>
      <c r="X248" s="66"/>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66"/>
      <c r="AY248" s="1"/>
    </row>
    <row r="249" spans="1:51">
      <c r="A249" s="223"/>
      <c r="B249" s="1"/>
      <c r="C249" s="1"/>
      <c r="D249" s="1"/>
      <c r="E249" s="1"/>
      <c r="F249" s="1"/>
      <c r="G249" s="1"/>
      <c r="H249" s="1"/>
      <c r="I249" s="1"/>
      <c r="J249" s="1"/>
      <c r="K249" s="1"/>
      <c r="L249" s="1"/>
      <c r="M249" s="1"/>
      <c r="N249" s="1"/>
      <c r="O249" s="1"/>
      <c r="P249" s="1"/>
      <c r="Q249" s="1"/>
      <c r="R249" s="1"/>
      <c r="S249" s="1"/>
      <c r="T249" s="1"/>
      <c r="U249" s="1"/>
      <c r="V249" s="66"/>
      <c r="W249" s="1"/>
      <c r="X249" s="66"/>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66"/>
      <c r="AY249" s="1"/>
    </row>
    <row r="250" spans="1:51">
      <c r="A250" s="223"/>
      <c r="B250" s="1"/>
      <c r="C250" s="1"/>
      <c r="D250" s="1"/>
      <c r="E250" s="1"/>
      <c r="F250" s="1"/>
      <c r="G250" s="1"/>
      <c r="H250" s="1"/>
      <c r="I250" s="1"/>
      <c r="J250" s="1"/>
      <c r="K250" s="1"/>
      <c r="L250" s="1"/>
      <c r="M250" s="1"/>
      <c r="N250" s="1"/>
      <c r="O250" s="1"/>
      <c r="P250" s="1"/>
      <c r="Q250" s="1"/>
      <c r="R250" s="1"/>
      <c r="S250" s="1"/>
      <c r="T250" s="1"/>
      <c r="U250" s="1"/>
      <c r="V250" s="66"/>
      <c r="W250" s="1"/>
      <c r="X250" s="66"/>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66"/>
      <c r="AY250" s="1"/>
    </row>
    <row r="251" spans="1:51">
      <c r="A251" s="223"/>
      <c r="B251" s="1"/>
      <c r="C251" s="1"/>
      <c r="D251" s="1"/>
      <c r="E251" s="1"/>
      <c r="F251" s="1"/>
      <c r="G251" s="1"/>
      <c r="H251" s="1"/>
      <c r="I251" s="1"/>
      <c r="J251" s="1"/>
      <c r="K251" s="1"/>
      <c r="L251" s="1"/>
      <c r="M251" s="1"/>
      <c r="N251" s="1"/>
      <c r="O251" s="1"/>
      <c r="P251" s="1"/>
      <c r="Q251" s="1"/>
      <c r="R251" s="1"/>
      <c r="S251" s="1"/>
      <c r="T251" s="1"/>
      <c r="U251" s="1"/>
      <c r="V251" s="66"/>
      <c r="W251" s="1"/>
      <c r="X251" s="66"/>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66"/>
      <c r="AY251" s="1"/>
    </row>
    <row r="252" spans="1:51">
      <c r="A252" s="223"/>
      <c r="B252" s="1"/>
      <c r="C252" s="1"/>
      <c r="D252" s="1"/>
      <c r="E252" s="1"/>
      <c r="F252" s="1"/>
      <c r="G252" s="1"/>
      <c r="H252" s="1"/>
      <c r="I252" s="1"/>
      <c r="J252" s="1"/>
      <c r="K252" s="1"/>
      <c r="L252" s="1"/>
      <c r="M252" s="1"/>
      <c r="N252" s="1"/>
      <c r="O252" s="1"/>
      <c r="P252" s="1"/>
      <c r="Q252" s="1"/>
      <c r="R252" s="1"/>
      <c r="S252" s="1"/>
      <c r="T252" s="1"/>
      <c r="U252" s="1"/>
      <c r="V252" s="66"/>
      <c r="W252" s="1"/>
      <c r="X252" s="66"/>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66"/>
      <c r="AY252" s="1"/>
    </row>
    <row r="253" spans="1:51">
      <c r="A253" s="223"/>
      <c r="B253" s="1"/>
      <c r="C253" s="1"/>
      <c r="D253" s="1"/>
      <c r="E253" s="1"/>
      <c r="F253" s="1"/>
      <c r="G253" s="1"/>
      <c r="H253" s="1"/>
      <c r="I253" s="1"/>
      <c r="J253" s="1"/>
      <c r="K253" s="1"/>
      <c r="L253" s="1"/>
      <c r="M253" s="1"/>
      <c r="N253" s="1"/>
      <c r="O253" s="1"/>
      <c r="P253" s="1"/>
      <c r="Q253" s="1"/>
      <c r="R253" s="1"/>
      <c r="S253" s="1"/>
      <c r="T253" s="1"/>
      <c r="U253" s="1"/>
      <c r="V253" s="66"/>
      <c r="W253" s="1"/>
      <c r="X253" s="66"/>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66"/>
      <c r="AY253" s="1"/>
    </row>
    <row r="254" spans="1:51">
      <c r="A254" s="223"/>
      <c r="B254" s="1"/>
      <c r="C254" s="1"/>
      <c r="D254" s="1"/>
      <c r="E254" s="1"/>
      <c r="F254" s="1"/>
      <c r="G254" s="1"/>
      <c r="H254" s="1"/>
      <c r="I254" s="1"/>
      <c r="J254" s="1"/>
      <c r="K254" s="1"/>
      <c r="L254" s="1"/>
      <c r="M254" s="1"/>
      <c r="N254" s="1"/>
      <c r="O254" s="1"/>
      <c r="P254" s="1"/>
      <c r="Q254" s="1"/>
      <c r="R254" s="1"/>
      <c r="S254" s="1"/>
      <c r="T254" s="1"/>
      <c r="U254" s="1"/>
      <c r="V254" s="66"/>
      <c r="W254" s="1"/>
      <c r="X254" s="66"/>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66"/>
      <c r="AY254" s="1"/>
    </row>
    <row r="255" spans="1:51">
      <c r="A255" s="223"/>
      <c r="B255" s="1"/>
      <c r="C255" s="1"/>
      <c r="D255" s="1"/>
      <c r="E255" s="1"/>
      <c r="F255" s="1"/>
      <c r="G255" s="1"/>
      <c r="H255" s="1"/>
      <c r="I255" s="1"/>
      <c r="J255" s="1"/>
      <c r="K255" s="1"/>
      <c r="L255" s="1"/>
      <c r="M255" s="1"/>
      <c r="N255" s="1"/>
      <c r="O255" s="1"/>
      <c r="P255" s="1"/>
      <c r="Q255" s="1"/>
      <c r="R255" s="1"/>
      <c r="S255" s="1"/>
      <c r="T255" s="1"/>
      <c r="U255" s="1"/>
      <c r="V255" s="66"/>
      <c r="W255" s="1"/>
      <c r="X255" s="66"/>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66"/>
      <c r="AY255" s="1"/>
    </row>
    <row r="256" spans="1:51">
      <c r="A256" s="223"/>
      <c r="B256" s="1"/>
      <c r="C256" s="1"/>
      <c r="D256" s="1"/>
      <c r="E256" s="1"/>
      <c r="F256" s="1"/>
      <c r="G256" s="1"/>
      <c r="H256" s="1"/>
      <c r="I256" s="1"/>
      <c r="J256" s="1"/>
      <c r="K256" s="1"/>
      <c r="L256" s="1"/>
      <c r="M256" s="1"/>
      <c r="N256" s="1"/>
      <c r="O256" s="1"/>
      <c r="P256" s="1"/>
      <c r="Q256" s="1"/>
      <c r="R256" s="1"/>
      <c r="S256" s="1"/>
      <c r="T256" s="1"/>
      <c r="U256" s="1"/>
      <c r="V256" s="66"/>
      <c r="W256" s="1"/>
      <c r="X256" s="66"/>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66"/>
      <c r="AY256" s="1"/>
    </row>
    <row r="257" spans="1:51">
      <c r="A257" s="223"/>
      <c r="B257" s="1"/>
      <c r="C257" s="1"/>
      <c r="D257" s="1"/>
      <c r="E257" s="1"/>
      <c r="F257" s="1"/>
      <c r="G257" s="1"/>
      <c r="H257" s="1"/>
      <c r="I257" s="1"/>
      <c r="J257" s="1"/>
      <c r="K257" s="1"/>
      <c r="L257" s="1"/>
      <c r="M257" s="1"/>
      <c r="N257" s="1"/>
      <c r="O257" s="1"/>
      <c r="P257" s="1"/>
      <c r="Q257" s="1"/>
      <c r="R257" s="1"/>
      <c r="S257" s="1"/>
      <c r="T257" s="1"/>
      <c r="U257" s="1"/>
      <c r="V257" s="66"/>
      <c r="W257" s="1"/>
      <c r="X257" s="66"/>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66"/>
      <c r="AY257" s="1"/>
    </row>
    <row r="258" spans="1:51">
      <c r="A258" s="223"/>
      <c r="B258" s="1"/>
      <c r="C258" s="1"/>
      <c r="D258" s="1"/>
      <c r="E258" s="1"/>
      <c r="F258" s="1"/>
      <c r="G258" s="1"/>
      <c r="H258" s="1"/>
      <c r="I258" s="1"/>
      <c r="J258" s="1"/>
      <c r="K258" s="1"/>
      <c r="L258" s="1"/>
      <c r="M258" s="1"/>
      <c r="N258" s="1"/>
      <c r="O258" s="1"/>
      <c r="P258" s="1"/>
      <c r="Q258" s="1"/>
      <c r="R258" s="1"/>
      <c r="S258" s="1"/>
      <c r="T258" s="1"/>
      <c r="U258" s="1"/>
      <c r="V258" s="66"/>
      <c r="W258" s="1"/>
      <c r="X258" s="66"/>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66"/>
      <c r="AY258" s="1"/>
    </row>
    <row r="259" spans="1:51">
      <c r="A259" s="223"/>
      <c r="B259" s="1"/>
      <c r="C259" s="1"/>
      <c r="D259" s="1"/>
      <c r="E259" s="1"/>
      <c r="F259" s="1"/>
      <c r="G259" s="1"/>
      <c r="H259" s="1"/>
      <c r="I259" s="1"/>
      <c r="J259" s="1"/>
      <c r="K259" s="1"/>
      <c r="L259" s="1"/>
      <c r="M259" s="1"/>
      <c r="N259" s="1"/>
      <c r="O259" s="1"/>
      <c r="P259" s="1"/>
      <c r="Q259" s="1"/>
      <c r="R259" s="1"/>
      <c r="S259" s="1"/>
      <c r="T259" s="1"/>
      <c r="U259" s="1"/>
      <c r="V259" s="66"/>
      <c r="W259" s="1"/>
      <c r="X259" s="66"/>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66"/>
      <c r="AY259" s="1"/>
    </row>
    <row r="260" spans="1:51">
      <c r="A260" s="223"/>
      <c r="B260" s="1"/>
      <c r="C260" s="1"/>
      <c r="D260" s="1"/>
      <c r="E260" s="1"/>
      <c r="F260" s="1"/>
      <c r="G260" s="1"/>
      <c r="H260" s="1"/>
      <c r="I260" s="1"/>
      <c r="J260" s="1"/>
      <c r="K260" s="1"/>
      <c r="L260" s="1"/>
      <c r="M260" s="1"/>
      <c r="N260" s="1"/>
      <c r="O260" s="1"/>
      <c r="P260" s="1"/>
      <c r="Q260" s="1"/>
      <c r="R260" s="1"/>
      <c r="S260" s="1"/>
      <c r="T260" s="1"/>
      <c r="U260" s="1"/>
      <c r="V260" s="66"/>
      <c r="W260" s="1"/>
      <c r="X260" s="66"/>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66"/>
      <c r="AY260" s="1"/>
    </row>
    <row r="261" spans="1:51">
      <c r="A261" s="223"/>
      <c r="B261" s="1"/>
      <c r="C261" s="1"/>
      <c r="D261" s="1"/>
      <c r="E261" s="1"/>
      <c r="F261" s="1"/>
      <c r="G261" s="1"/>
      <c r="H261" s="1"/>
      <c r="I261" s="1"/>
      <c r="J261" s="1"/>
      <c r="K261" s="1"/>
      <c r="L261" s="1"/>
      <c r="M261" s="1"/>
      <c r="N261" s="1"/>
      <c r="O261" s="1"/>
      <c r="P261" s="1"/>
      <c r="Q261" s="1"/>
      <c r="R261" s="1"/>
      <c r="S261" s="1"/>
      <c r="T261" s="1"/>
      <c r="U261" s="1"/>
      <c r="V261" s="66"/>
      <c r="W261" s="1"/>
      <c r="X261" s="66"/>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66"/>
      <c r="AY261" s="1"/>
    </row>
    <row r="262" spans="1:51">
      <c r="A262" s="223"/>
      <c r="B262" s="1"/>
      <c r="C262" s="1"/>
      <c r="D262" s="1"/>
      <c r="E262" s="1"/>
      <c r="F262" s="1"/>
      <c r="G262" s="1"/>
      <c r="H262" s="1"/>
      <c r="I262" s="1"/>
      <c r="J262" s="1"/>
      <c r="K262" s="1"/>
      <c r="L262" s="1"/>
      <c r="M262" s="1"/>
      <c r="N262" s="1"/>
      <c r="O262" s="1"/>
      <c r="P262" s="1"/>
      <c r="Q262" s="1"/>
      <c r="R262" s="1"/>
      <c r="S262" s="1"/>
      <c r="T262" s="1"/>
      <c r="U262" s="1"/>
      <c r="V262" s="66"/>
      <c r="W262" s="1"/>
      <c r="X262" s="66"/>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66"/>
      <c r="AY262" s="1"/>
    </row>
    <row r="263" spans="1:51">
      <c r="A263" s="223"/>
      <c r="B263" s="1"/>
      <c r="C263" s="1"/>
      <c r="D263" s="1"/>
      <c r="E263" s="1"/>
      <c r="F263" s="1"/>
      <c r="G263" s="1"/>
      <c r="H263" s="1"/>
      <c r="I263" s="1"/>
      <c r="J263" s="1"/>
      <c r="K263" s="1"/>
      <c r="L263" s="1"/>
      <c r="M263" s="1"/>
      <c r="N263" s="1"/>
      <c r="O263" s="1"/>
      <c r="P263" s="1"/>
      <c r="Q263" s="1"/>
      <c r="R263" s="1"/>
      <c r="S263" s="1"/>
      <c r="T263" s="1"/>
      <c r="U263" s="1"/>
      <c r="V263" s="66"/>
      <c r="W263" s="1"/>
      <c r="X263" s="66"/>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66"/>
      <c r="AY263" s="1"/>
    </row>
    <row r="264" spans="1:51">
      <c r="A264" s="223"/>
      <c r="B264" s="1"/>
      <c r="C264" s="1"/>
      <c r="D264" s="1"/>
      <c r="E264" s="1"/>
      <c r="F264" s="1"/>
      <c r="G264" s="1"/>
      <c r="H264" s="1"/>
      <c r="I264" s="1"/>
      <c r="J264" s="1"/>
      <c r="K264" s="1"/>
      <c r="L264" s="1"/>
      <c r="M264" s="1"/>
      <c r="N264" s="1"/>
      <c r="O264" s="1"/>
      <c r="P264" s="1"/>
      <c r="Q264" s="1"/>
      <c r="R264" s="1"/>
      <c r="S264" s="1"/>
      <c r="T264" s="1"/>
      <c r="U264" s="1"/>
      <c r="V264" s="66"/>
      <c r="W264" s="1"/>
      <c r="X264" s="66"/>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66"/>
      <c r="AY264" s="1"/>
    </row>
    <row r="265" spans="1:51">
      <c r="A265" s="223"/>
      <c r="B265" s="1"/>
      <c r="C265" s="1"/>
      <c r="D265" s="1"/>
      <c r="E265" s="1"/>
      <c r="F265" s="1"/>
      <c r="G265" s="1"/>
      <c r="H265" s="1"/>
      <c r="I265" s="1"/>
      <c r="J265" s="1"/>
      <c r="K265" s="1"/>
      <c r="L265" s="1"/>
      <c r="M265" s="1"/>
      <c r="N265" s="1"/>
      <c r="O265" s="1"/>
      <c r="P265" s="1"/>
      <c r="Q265" s="1"/>
      <c r="R265" s="1"/>
      <c r="S265" s="1"/>
      <c r="T265" s="1"/>
      <c r="U265" s="1"/>
      <c r="V265" s="66"/>
      <c r="W265" s="1"/>
      <c r="X265" s="66"/>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66"/>
      <c r="AY265" s="1"/>
    </row>
    <row r="266" spans="1:51">
      <c r="A266" s="223"/>
      <c r="B266" s="1"/>
      <c r="C266" s="1"/>
      <c r="D266" s="1"/>
      <c r="E266" s="1"/>
      <c r="F266" s="1"/>
      <c r="G266" s="1"/>
      <c r="H266" s="1"/>
      <c r="I266" s="1"/>
      <c r="J266" s="1"/>
      <c r="K266" s="1"/>
      <c r="L266" s="1"/>
      <c r="M266" s="1"/>
      <c r="N266" s="1"/>
      <c r="O266" s="1"/>
      <c r="P266" s="1"/>
      <c r="Q266" s="1"/>
      <c r="R266" s="1"/>
      <c r="S266" s="1"/>
      <c r="T266" s="1"/>
      <c r="U266" s="1"/>
      <c r="V266" s="66"/>
      <c r="W266" s="1"/>
      <c r="X266" s="66"/>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66"/>
      <c r="AY266" s="1"/>
    </row>
    <row r="267" spans="1:51">
      <c r="A267" s="223"/>
      <c r="B267" s="1"/>
      <c r="C267" s="1"/>
      <c r="D267" s="1"/>
      <c r="E267" s="1"/>
      <c r="F267" s="1"/>
      <c r="G267" s="1"/>
      <c r="H267" s="1"/>
      <c r="I267" s="1"/>
      <c r="J267" s="1"/>
      <c r="K267" s="1"/>
      <c r="L267" s="1"/>
      <c r="M267" s="1"/>
      <c r="N267" s="1"/>
      <c r="O267" s="1"/>
      <c r="P267" s="1"/>
      <c r="Q267" s="1"/>
      <c r="R267" s="1"/>
      <c r="S267" s="1"/>
      <c r="T267" s="1"/>
      <c r="U267" s="1"/>
      <c r="V267" s="66"/>
      <c r="W267" s="1"/>
      <c r="X267" s="66"/>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66"/>
      <c r="AY267" s="1"/>
    </row>
    <row r="268" spans="1:51">
      <c r="A268" s="223"/>
      <c r="B268" s="1"/>
      <c r="C268" s="1"/>
      <c r="D268" s="1"/>
      <c r="E268" s="1"/>
      <c r="F268" s="1"/>
      <c r="G268" s="1"/>
      <c r="H268" s="1"/>
      <c r="I268" s="1"/>
      <c r="J268" s="1"/>
      <c r="K268" s="1"/>
      <c r="L268" s="1"/>
      <c r="M268" s="1"/>
      <c r="N268" s="1"/>
      <c r="O268" s="1"/>
      <c r="P268" s="1"/>
      <c r="Q268" s="1"/>
      <c r="R268" s="1"/>
      <c r="S268" s="1"/>
      <c r="T268" s="1"/>
      <c r="U268" s="1"/>
      <c r="V268" s="66"/>
      <c r="W268" s="1"/>
      <c r="X268" s="66"/>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66"/>
      <c r="AY268" s="1"/>
    </row>
    <row r="269" spans="1:51">
      <c r="A269" s="223"/>
      <c r="B269" s="1"/>
      <c r="C269" s="1"/>
      <c r="D269" s="1"/>
      <c r="E269" s="1"/>
      <c r="F269" s="1"/>
      <c r="G269" s="1"/>
      <c r="H269" s="1"/>
      <c r="I269" s="1"/>
      <c r="J269" s="1"/>
      <c r="K269" s="1"/>
      <c r="L269" s="1"/>
      <c r="M269" s="1"/>
      <c r="N269" s="1"/>
      <c r="O269" s="1"/>
      <c r="P269" s="1"/>
      <c r="Q269" s="1"/>
      <c r="R269" s="1"/>
      <c r="S269" s="1"/>
      <c r="T269" s="1"/>
      <c r="U269" s="1"/>
      <c r="V269" s="66"/>
      <c r="W269" s="1"/>
      <c r="X269" s="66"/>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66"/>
      <c r="AY269" s="1"/>
    </row>
    <row r="270" spans="1:51">
      <c r="A270" s="223"/>
      <c r="B270" s="1"/>
      <c r="C270" s="1"/>
      <c r="D270" s="1"/>
      <c r="E270" s="1"/>
      <c r="F270" s="1"/>
      <c r="G270" s="1"/>
      <c r="H270" s="1"/>
      <c r="I270" s="1"/>
      <c r="J270" s="1"/>
      <c r="K270" s="1"/>
      <c r="L270" s="1"/>
      <c r="M270" s="1"/>
      <c r="N270" s="1"/>
      <c r="O270" s="1"/>
      <c r="P270" s="1"/>
      <c r="Q270" s="1"/>
      <c r="R270" s="1"/>
      <c r="S270" s="1"/>
      <c r="T270" s="1"/>
      <c r="U270" s="1"/>
      <c r="V270" s="66"/>
      <c r="W270" s="1"/>
      <c r="X270" s="66"/>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66"/>
      <c r="AY270" s="1"/>
    </row>
    <row r="271" spans="1:51">
      <c r="A271" s="223"/>
      <c r="B271" s="1"/>
      <c r="C271" s="1"/>
      <c r="D271" s="1"/>
      <c r="E271" s="1"/>
      <c r="F271" s="1"/>
      <c r="G271" s="1"/>
      <c r="H271" s="1"/>
      <c r="I271" s="1"/>
      <c r="J271" s="1"/>
      <c r="K271" s="1"/>
      <c r="L271" s="1"/>
      <c r="M271" s="1"/>
      <c r="N271" s="1"/>
      <c r="O271" s="1"/>
      <c r="P271" s="1"/>
      <c r="Q271" s="1"/>
      <c r="R271" s="1"/>
      <c r="S271" s="1"/>
      <c r="T271" s="1"/>
      <c r="U271" s="1"/>
      <c r="V271" s="66"/>
      <c r="W271" s="1"/>
      <c r="X271" s="66"/>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66"/>
      <c r="AY271" s="1"/>
    </row>
    <row r="272" spans="1:51">
      <c r="A272" s="223"/>
      <c r="B272" s="1"/>
      <c r="C272" s="1"/>
      <c r="D272" s="1"/>
      <c r="E272" s="1"/>
      <c r="F272" s="1"/>
      <c r="G272" s="1"/>
      <c r="H272" s="1"/>
      <c r="I272" s="1"/>
      <c r="J272" s="1"/>
      <c r="K272" s="1"/>
      <c r="L272" s="1"/>
      <c r="M272" s="1"/>
      <c r="N272" s="1"/>
      <c r="O272" s="1"/>
      <c r="P272" s="1"/>
      <c r="Q272" s="1"/>
      <c r="R272" s="1"/>
      <c r="S272" s="1"/>
      <c r="T272" s="1"/>
      <c r="U272" s="1"/>
      <c r="V272" s="66"/>
      <c r="W272" s="1"/>
      <c r="X272" s="66"/>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66"/>
      <c r="AY272" s="1"/>
    </row>
    <row r="273" spans="1:51">
      <c r="A273" s="223"/>
      <c r="B273" s="1"/>
      <c r="C273" s="1"/>
      <c r="D273" s="1"/>
      <c r="E273" s="1"/>
      <c r="F273" s="1"/>
      <c r="G273" s="1"/>
      <c r="H273" s="1"/>
      <c r="I273" s="1"/>
      <c r="J273" s="1"/>
      <c r="K273" s="1"/>
      <c r="L273" s="1"/>
      <c r="M273" s="1"/>
      <c r="N273" s="1"/>
      <c r="O273" s="1"/>
      <c r="P273" s="1"/>
      <c r="Q273" s="1"/>
      <c r="R273" s="1"/>
      <c r="S273" s="1"/>
      <c r="T273" s="1"/>
      <c r="U273" s="1"/>
      <c r="V273" s="66"/>
      <c r="W273" s="1"/>
      <c r="X273" s="66"/>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66"/>
      <c r="AY273" s="1"/>
    </row>
    <row r="274" spans="1:51">
      <c r="A274" s="223"/>
      <c r="B274" s="1"/>
      <c r="C274" s="1"/>
      <c r="D274" s="1"/>
      <c r="E274" s="1"/>
      <c r="F274" s="1"/>
      <c r="G274" s="1"/>
      <c r="H274" s="1"/>
      <c r="I274" s="1"/>
      <c r="J274" s="1"/>
      <c r="K274" s="1"/>
      <c r="L274" s="1"/>
      <c r="M274" s="1"/>
      <c r="N274" s="1"/>
      <c r="O274" s="1"/>
      <c r="P274" s="1"/>
      <c r="Q274" s="1"/>
      <c r="R274" s="1"/>
      <c r="S274" s="1"/>
      <c r="T274" s="1"/>
      <c r="U274" s="1"/>
      <c r="V274" s="66"/>
      <c r="W274" s="1"/>
      <c r="X274" s="66"/>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66"/>
      <c r="AY274" s="1"/>
    </row>
    <row r="275" spans="1:51">
      <c r="A275" s="223"/>
      <c r="B275" s="1"/>
      <c r="C275" s="1"/>
      <c r="D275" s="1"/>
      <c r="E275" s="1"/>
      <c r="F275" s="1"/>
      <c r="G275" s="1"/>
      <c r="H275" s="1"/>
      <c r="I275" s="1"/>
      <c r="J275" s="1"/>
      <c r="K275" s="1"/>
      <c r="L275" s="1"/>
      <c r="M275" s="1"/>
      <c r="N275" s="1"/>
      <c r="O275" s="1"/>
      <c r="P275" s="1"/>
      <c r="Q275" s="1"/>
      <c r="R275" s="1"/>
      <c r="S275" s="1"/>
      <c r="T275" s="1"/>
      <c r="U275" s="1"/>
      <c r="V275" s="66"/>
      <c r="W275" s="1"/>
      <c r="X275" s="66"/>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66"/>
      <c r="AY275" s="1"/>
    </row>
    <row r="276" spans="1:51">
      <c r="A276" s="223"/>
      <c r="B276" s="1"/>
      <c r="C276" s="1"/>
      <c r="D276" s="1"/>
      <c r="E276" s="1"/>
      <c r="F276" s="1"/>
      <c r="G276" s="1"/>
      <c r="H276" s="1"/>
      <c r="I276" s="1"/>
      <c r="J276" s="1"/>
      <c r="K276" s="1"/>
      <c r="L276" s="1"/>
      <c r="M276" s="1"/>
      <c r="N276" s="1"/>
      <c r="O276" s="1"/>
      <c r="P276" s="1"/>
      <c r="Q276" s="1"/>
      <c r="R276" s="1"/>
      <c r="S276" s="1"/>
      <c r="T276" s="1"/>
      <c r="U276" s="1"/>
      <c r="V276" s="66"/>
      <c r="W276" s="1"/>
      <c r="X276" s="66"/>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66"/>
      <c r="AY276" s="1"/>
    </row>
    <row r="277" spans="1:51">
      <c r="A277" s="223"/>
      <c r="B277" s="1"/>
      <c r="C277" s="1"/>
      <c r="D277" s="1"/>
      <c r="E277" s="1"/>
      <c r="F277" s="1"/>
      <c r="G277" s="1"/>
      <c r="H277" s="1"/>
      <c r="I277" s="1"/>
      <c r="J277" s="1"/>
      <c r="K277" s="1"/>
      <c r="L277" s="1"/>
      <c r="M277" s="1"/>
      <c r="N277" s="1"/>
      <c r="O277" s="1"/>
      <c r="P277" s="1"/>
      <c r="Q277" s="1"/>
      <c r="R277" s="1"/>
      <c r="S277" s="1"/>
      <c r="T277" s="1"/>
      <c r="U277" s="1"/>
      <c r="V277" s="66"/>
      <c r="W277" s="1"/>
      <c r="X277" s="66"/>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66"/>
      <c r="AY277" s="1"/>
    </row>
    <row r="278" spans="1:51">
      <c r="A278" s="223"/>
      <c r="B278" s="1"/>
      <c r="C278" s="1"/>
      <c r="D278" s="1"/>
      <c r="E278" s="1"/>
      <c r="F278" s="1"/>
      <c r="G278" s="1"/>
      <c r="H278" s="1"/>
      <c r="I278" s="1"/>
      <c r="J278" s="1"/>
      <c r="K278" s="1"/>
      <c r="L278" s="1"/>
      <c r="M278" s="1"/>
      <c r="N278" s="1"/>
      <c r="O278" s="1"/>
      <c r="P278" s="1"/>
      <c r="Q278" s="1"/>
      <c r="R278" s="1"/>
      <c r="S278" s="1"/>
      <c r="T278" s="1"/>
      <c r="U278" s="1"/>
      <c r="V278" s="66"/>
      <c r="W278" s="1"/>
      <c r="X278" s="66"/>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66"/>
      <c r="AY278" s="1"/>
    </row>
    <row r="279" spans="1:51">
      <c r="A279" s="223"/>
      <c r="B279" s="1"/>
      <c r="C279" s="1"/>
      <c r="D279" s="1"/>
      <c r="E279" s="1"/>
      <c r="F279" s="1"/>
      <c r="G279" s="1"/>
      <c r="H279" s="1"/>
      <c r="I279" s="1"/>
      <c r="J279" s="1"/>
      <c r="K279" s="1"/>
      <c r="L279" s="1"/>
      <c r="M279" s="1"/>
      <c r="N279" s="1"/>
      <c r="O279" s="1"/>
      <c r="P279" s="1"/>
      <c r="Q279" s="1"/>
      <c r="R279" s="1"/>
      <c r="S279" s="1"/>
      <c r="T279" s="1"/>
      <c r="U279" s="1"/>
      <c r="V279" s="66"/>
      <c r="W279" s="1"/>
      <c r="X279" s="66"/>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66"/>
      <c r="AY279" s="1"/>
    </row>
    <row r="280" spans="1:51">
      <c r="A280" s="223"/>
      <c r="B280" s="1"/>
      <c r="C280" s="1"/>
      <c r="D280" s="1"/>
      <c r="E280" s="1"/>
      <c r="F280" s="1"/>
      <c r="G280" s="1"/>
      <c r="H280" s="1"/>
      <c r="I280" s="1"/>
      <c r="J280" s="1"/>
      <c r="K280" s="1"/>
      <c r="L280" s="1"/>
      <c r="M280" s="1"/>
      <c r="N280" s="1"/>
      <c r="O280" s="1"/>
      <c r="P280" s="1"/>
      <c r="Q280" s="1"/>
      <c r="R280" s="1"/>
      <c r="S280" s="1"/>
      <c r="T280" s="1"/>
      <c r="U280" s="1"/>
      <c r="V280" s="66"/>
      <c r="W280" s="1"/>
      <c r="X280" s="66"/>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66"/>
      <c r="AY280" s="1"/>
    </row>
    <row r="281" spans="1:51">
      <c r="A281" s="223"/>
      <c r="B281" s="1"/>
      <c r="C281" s="1"/>
      <c r="D281" s="1"/>
      <c r="E281" s="1"/>
      <c r="F281" s="1"/>
      <c r="G281" s="1"/>
      <c r="H281" s="1"/>
      <c r="I281" s="1"/>
      <c r="J281" s="1"/>
      <c r="K281" s="1"/>
      <c r="L281" s="1"/>
      <c r="M281" s="1"/>
      <c r="N281" s="1"/>
      <c r="O281" s="1"/>
      <c r="P281" s="1"/>
      <c r="Q281" s="1"/>
      <c r="R281" s="1"/>
      <c r="S281" s="1"/>
      <c r="T281" s="1"/>
      <c r="U281" s="1"/>
      <c r="V281" s="66"/>
      <c r="W281" s="1"/>
      <c r="X281" s="66"/>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66"/>
      <c r="AY281" s="1"/>
    </row>
    <row r="282" spans="1:51">
      <c r="A282" s="223"/>
      <c r="B282" s="1"/>
      <c r="C282" s="1"/>
      <c r="D282" s="1"/>
      <c r="E282" s="1"/>
      <c r="F282" s="1"/>
      <c r="G282" s="1"/>
      <c r="H282" s="1"/>
      <c r="I282" s="1"/>
      <c r="J282" s="1"/>
      <c r="K282" s="1"/>
      <c r="L282" s="1"/>
      <c r="M282" s="1"/>
      <c r="N282" s="1"/>
      <c r="O282" s="1"/>
      <c r="P282" s="1"/>
      <c r="Q282" s="1"/>
      <c r="R282" s="1"/>
      <c r="S282" s="1"/>
      <c r="T282" s="1"/>
      <c r="U282" s="1"/>
      <c r="V282" s="66"/>
      <c r="W282" s="1"/>
      <c r="X282" s="66"/>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66"/>
      <c r="AY282" s="1"/>
    </row>
    <row r="283" spans="1:51">
      <c r="A283" s="223"/>
      <c r="B283" s="1"/>
      <c r="C283" s="1"/>
      <c r="D283" s="1"/>
      <c r="E283" s="1"/>
      <c r="F283" s="1"/>
      <c r="G283" s="1"/>
      <c r="H283" s="1"/>
      <c r="I283" s="1"/>
      <c r="J283" s="1"/>
      <c r="K283" s="1"/>
      <c r="L283" s="1"/>
      <c r="M283" s="1"/>
      <c r="N283" s="1"/>
      <c r="O283" s="1"/>
      <c r="P283" s="1"/>
      <c r="Q283" s="1"/>
      <c r="R283" s="1"/>
      <c r="S283" s="1"/>
      <c r="T283" s="1"/>
      <c r="U283" s="1"/>
      <c r="V283" s="66"/>
      <c r="W283" s="1"/>
      <c r="X283" s="66"/>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66"/>
      <c r="AY283" s="1"/>
    </row>
    <row r="284" spans="1:51">
      <c r="A284" s="223"/>
      <c r="B284" s="1"/>
      <c r="C284" s="1"/>
      <c r="D284" s="1"/>
      <c r="E284" s="1"/>
      <c r="F284" s="1"/>
      <c r="G284" s="1"/>
      <c r="H284" s="1"/>
      <c r="I284" s="1"/>
      <c r="J284" s="1"/>
      <c r="K284" s="1"/>
      <c r="L284" s="1"/>
      <c r="M284" s="1"/>
      <c r="N284" s="1"/>
      <c r="O284" s="1"/>
      <c r="P284" s="1"/>
      <c r="Q284" s="1"/>
      <c r="R284" s="1"/>
      <c r="S284" s="1"/>
      <c r="T284" s="1"/>
      <c r="U284" s="1"/>
      <c r="V284" s="66"/>
      <c r="W284" s="1"/>
      <c r="X284" s="66"/>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66"/>
      <c r="AY284" s="1"/>
    </row>
    <row r="285" spans="1:51">
      <c r="A285" s="223"/>
      <c r="B285" s="1"/>
      <c r="C285" s="1"/>
      <c r="D285" s="1"/>
      <c r="E285" s="1"/>
      <c r="F285" s="1"/>
      <c r="G285" s="1"/>
      <c r="H285" s="1"/>
      <c r="I285" s="1"/>
      <c r="J285" s="1"/>
      <c r="K285" s="1"/>
      <c r="L285" s="1"/>
      <c r="M285" s="1"/>
      <c r="N285" s="1"/>
      <c r="O285" s="1"/>
      <c r="P285" s="1"/>
      <c r="Q285" s="1"/>
      <c r="R285" s="1"/>
      <c r="S285" s="1"/>
      <c r="T285" s="1"/>
      <c r="U285" s="1"/>
      <c r="V285" s="66"/>
      <c r="W285" s="1"/>
      <c r="X285" s="66"/>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66"/>
      <c r="AY285" s="1"/>
    </row>
    <row r="286" spans="1:51">
      <c r="A286" s="223"/>
      <c r="B286" s="1"/>
      <c r="C286" s="1"/>
      <c r="D286" s="1"/>
      <c r="E286" s="1"/>
      <c r="F286" s="1"/>
      <c r="G286" s="1"/>
      <c r="H286" s="1"/>
      <c r="I286" s="1"/>
      <c r="J286" s="1"/>
      <c r="K286" s="1"/>
      <c r="L286" s="1"/>
      <c r="M286" s="1"/>
      <c r="N286" s="1"/>
      <c r="O286" s="1"/>
      <c r="P286" s="1"/>
      <c r="Q286" s="1"/>
      <c r="R286" s="1"/>
      <c r="S286" s="1"/>
      <c r="T286" s="1"/>
      <c r="U286" s="1"/>
      <c r="V286" s="66"/>
      <c r="W286" s="1"/>
      <c r="X286" s="66"/>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66"/>
      <c r="AY286" s="1"/>
    </row>
    <row r="287" spans="1:51">
      <c r="A287" s="223"/>
      <c r="B287" s="1"/>
      <c r="C287" s="1"/>
      <c r="D287" s="1"/>
      <c r="E287" s="1"/>
      <c r="F287" s="1"/>
      <c r="G287" s="1"/>
      <c r="H287" s="1"/>
      <c r="I287" s="1"/>
      <c r="J287" s="1"/>
      <c r="K287" s="1"/>
      <c r="L287" s="1"/>
      <c r="M287" s="1"/>
      <c r="N287" s="1"/>
      <c r="O287" s="1"/>
      <c r="P287" s="1"/>
      <c r="Q287" s="1"/>
      <c r="R287" s="1"/>
      <c r="S287" s="1"/>
      <c r="T287" s="1"/>
      <c r="U287" s="1"/>
      <c r="V287" s="66"/>
      <c r="W287" s="1"/>
      <c r="X287" s="66"/>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66"/>
      <c r="AY287" s="1"/>
    </row>
    <row r="288" spans="1:51">
      <c r="A288" s="223"/>
      <c r="B288" s="1"/>
      <c r="C288" s="1"/>
      <c r="D288" s="1"/>
      <c r="E288" s="1"/>
      <c r="F288" s="1"/>
      <c r="G288" s="1"/>
      <c r="H288" s="1"/>
      <c r="I288" s="1"/>
      <c r="J288" s="1"/>
      <c r="K288" s="1"/>
      <c r="L288" s="1"/>
      <c r="M288" s="1"/>
      <c r="N288" s="1"/>
      <c r="O288" s="1"/>
      <c r="P288" s="1"/>
      <c r="Q288" s="1"/>
      <c r="R288" s="1"/>
      <c r="S288" s="1"/>
      <c r="T288" s="1"/>
      <c r="U288" s="1"/>
      <c r="V288" s="66"/>
      <c r="W288" s="1"/>
      <c r="X288" s="66"/>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66"/>
      <c r="AY288" s="1"/>
    </row>
    <row r="289" spans="1:51">
      <c r="A289" s="223"/>
      <c r="B289" s="1"/>
      <c r="C289" s="1"/>
      <c r="D289" s="1"/>
      <c r="E289" s="1"/>
      <c r="F289" s="1"/>
      <c r="G289" s="1"/>
      <c r="H289" s="1"/>
      <c r="I289" s="1"/>
      <c r="J289" s="1"/>
      <c r="K289" s="1"/>
      <c r="L289" s="1"/>
      <c r="M289" s="1"/>
      <c r="N289" s="1"/>
      <c r="O289" s="1"/>
      <c r="P289" s="1"/>
      <c r="Q289" s="1"/>
      <c r="R289" s="1"/>
      <c r="S289" s="1"/>
      <c r="T289" s="1"/>
      <c r="U289" s="1"/>
      <c r="V289" s="66"/>
      <c r="W289" s="1"/>
      <c r="X289" s="66"/>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66"/>
      <c r="AY289" s="1"/>
    </row>
    <row r="290" spans="1:51">
      <c r="A290" s="223"/>
      <c r="B290" s="1"/>
      <c r="C290" s="1"/>
      <c r="D290" s="1"/>
      <c r="E290" s="1"/>
      <c r="F290" s="1"/>
      <c r="G290" s="1"/>
      <c r="H290" s="1"/>
      <c r="I290" s="1"/>
      <c r="J290" s="1"/>
      <c r="K290" s="1"/>
      <c r="L290" s="1"/>
      <c r="M290" s="1"/>
      <c r="N290" s="1"/>
      <c r="O290" s="1"/>
      <c r="P290" s="1"/>
      <c r="Q290" s="1"/>
      <c r="R290" s="1"/>
      <c r="S290" s="1"/>
      <c r="T290" s="1"/>
      <c r="U290" s="1"/>
      <c r="V290" s="66"/>
      <c r="W290" s="1"/>
      <c r="X290" s="66"/>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66"/>
      <c r="AY290" s="1"/>
    </row>
    <row r="291" spans="1:51">
      <c r="A291" s="223"/>
      <c r="B291" s="1"/>
      <c r="C291" s="1"/>
      <c r="D291" s="1"/>
      <c r="E291" s="1"/>
      <c r="F291" s="1"/>
      <c r="G291" s="1"/>
      <c r="H291" s="1"/>
      <c r="I291" s="1"/>
      <c r="J291" s="1"/>
      <c r="K291" s="1"/>
      <c r="L291" s="1"/>
      <c r="M291" s="1"/>
      <c r="N291" s="1"/>
      <c r="O291" s="1"/>
      <c r="P291" s="1"/>
      <c r="Q291" s="1"/>
      <c r="R291" s="1"/>
      <c r="S291" s="1"/>
      <c r="T291" s="1"/>
      <c r="U291" s="1"/>
      <c r="V291" s="66"/>
      <c r="W291" s="1"/>
      <c r="X291" s="66"/>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66"/>
      <c r="AY291" s="1"/>
    </row>
    <row r="292" spans="1:51">
      <c r="A292" s="223"/>
      <c r="B292" s="1"/>
      <c r="C292" s="1"/>
      <c r="D292" s="1"/>
      <c r="E292" s="1"/>
      <c r="F292" s="1"/>
      <c r="G292" s="1"/>
      <c r="H292" s="1"/>
      <c r="I292" s="1"/>
      <c r="J292" s="1"/>
      <c r="K292" s="1"/>
      <c r="L292" s="1"/>
      <c r="M292" s="1"/>
      <c r="N292" s="1"/>
      <c r="O292" s="1"/>
      <c r="P292" s="1"/>
      <c r="Q292" s="1"/>
      <c r="R292" s="1"/>
      <c r="S292" s="1"/>
      <c r="T292" s="1"/>
      <c r="U292" s="1"/>
      <c r="V292" s="66"/>
      <c r="W292" s="1"/>
      <c r="X292" s="66"/>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66"/>
      <c r="AY292" s="1"/>
    </row>
    <row r="293" spans="1:51">
      <c r="A293" s="223"/>
      <c r="B293" s="1"/>
      <c r="C293" s="1"/>
      <c r="D293" s="1"/>
      <c r="E293" s="1"/>
      <c r="F293" s="1"/>
      <c r="G293" s="1"/>
      <c r="H293" s="1"/>
      <c r="I293" s="1"/>
      <c r="J293" s="1"/>
      <c r="K293" s="1"/>
      <c r="L293" s="1"/>
      <c r="M293" s="1"/>
      <c r="N293" s="1"/>
      <c r="O293" s="1"/>
      <c r="P293" s="1"/>
      <c r="Q293" s="1"/>
      <c r="R293" s="1"/>
      <c r="S293" s="1"/>
      <c r="T293" s="1"/>
      <c r="U293" s="1"/>
      <c r="V293" s="66"/>
      <c r="W293" s="1"/>
      <c r="X293" s="66"/>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66"/>
      <c r="AY293" s="1"/>
    </row>
    <row r="294" spans="1:51">
      <c r="A294" s="223"/>
      <c r="B294" s="1"/>
      <c r="C294" s="1"/>
      <c r="D294" s="1"/>
      <c r="E294" s="1"/>
      <c r="F294" s="1"/>
      <c r="G294" s="1"/>
      <c r="H294" s="1"/>
      <c r="I294" s="1"/>
      <c r="J294" s="1"/>
      <c r="K294" s="1"/>
      <c r="L294" s="1"/>
      <c r="M294" s="1"/>
      <c r="N294" s="1"/>
      <c r="O294" s="1"/>
      <c r="P294" s="1"/>
      <c r="Q294" s="1"/>
      <c r="R294" s="1"/>
      <c r="S294" s="1"/>
      <c r="T294" s="1"/>
      <c r="U294" s="1"/>
      <c r="V294" s="66"/>
      <c r="W294" s="1"/>
      <c r="X294" s="66"/>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66"/>
      <c r="AY294" s="1"/>
    </row>
    <row r="295" spans="1:51">
      <c r="A295" s="223"/>
      <c r="B295" s="1"/>
      <c r="C295" s="1"/>
      <c r="D295" s="1"/>
      <c r="E295" s="1"/>
      <c r="F295" s="1"/>
      <c r="G295" s="1"/>
      <c r="H295" s="1"/>
      <c r="I295" s="1"/>
      <c r="J295" s="1"/>
      <c r="K295" s="1"/>
      <c r="L295" s="1"/>
      <c r="M295" s="1"/>
      <c r="N295" s="1"/>
      <c r="O295" s="1"/>
      <c r="P295" s="1"/>
      <c r="Q295" s="1"/>
      <c r="R295" s="1"/>
      <c r="S295" s="1"/>
      <c r="T295" s="1"/>
      <c r="U295" s="1"/>
      <c r="V295" s="66"/>
      <c r="W295" s="1"/>
      <c r="X295" s="66"/>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66"/>
      <c r="AY295" s="1"/>
    </row>
    <row r="296" spans="1:51">
      <c r="A296" s="223"/>
      <c r="B296" s="1"/>
      <c r="C296" s="1"/>
      <c r="D296" s="1"/>
      <c r="E296" s="1"/>
      <c r="F296" s="1"/>
      <c r="G296" s="1"/>
      <c r="H296" s="1"/>
      <c r="I296" s="1"/>
      <c r="J296" s="1"/>
      <c r="K296" s="1"/>
      <c r="L296" s="1"/>
      <c r="M296" s="1"/>
      <c r="N296" s="1"/>
      <c r="O296" s="1"/>
      <c r="P296" s="1"/>
      <c r="Q296" s="1"/>
      <c r="R296" s="1"/>
      <c r="S296" s="1"/>
      <c r="T296" s="1"/>
      <c r="U296" s="1"/>
      <c r="V296" s="66"/>
      <c r="W296" s="1"/>
      <c r="X296" s="66"/>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66"/>
      <c r="AY296" s="1"/>
    </row>
    <row r="297" spans="1:51">
      <c r="A297" s="223"/>
      <c r="B297" s="1"/>
      <c r="C297" s="1"/>
      <c r="D297" s="1"/>
      <c r="E297" s="1"/>
      <c r="F297" s="1"/>
      <c r="G297" s="1"/>
      <c r="H297" s="1"/>
      <c r="I297" s="1"/>
      <c r="J297" s="1"/>
      <c r="K297" s="1"/>
      <c r="L297" s="1"/>
      <c r="M297" s="1"/>
      <c r="N297" s="1"/>
      <c r="O297" s="1"/>
      <c r="P297" s="1"/>
      <c r="Q297" s="1"/>
      <c r="R297" s="1"/>
      <c r="S297" s="1"/>
      <c r="T297" s="1"/>
      <c r="U297" s="1"/>
      <c r="V297" s="66"/>
      <c r="W297" s="1"/>
      <c r="X297" s="66"/>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66"/>
      <c r="AY297" s="1"/>
    </row>
    <row r="298" spans="1:51">
      <c r="A298" s="223"/>
      <c r="B298" s="1"/>
      <c r="C298" s="1"/>
      <c r="D298" s="1"/>
      <c r="E298" s="1"/>
      <c r="F298" s="1"/>
      <c r="G298" s="1"/>
      <c r="H298" s="1"/>
      <c r="I298" s="1"/>
      <c r="J298" s="1"/>
      <c r="K298" s="1"/>
      <c r="L298" s="1"/>
      <c r="M298" s="1"/>
      <c r="N298" s="1"/>
      <c r="O298" s="1"/>
      <c r="P298" s="1"/>
      <c r="Q298" s="1"/>
      <c r="R298" s="1"/>
      <c r="S298" s="1"/>
      <c r="T298" s="1"/>
      <c r="U298" s="1"/>
      <c r="V298" s="66"/>
      <c r="W298" s="1"/>
      <c r="X298" s="66"/>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66"/>
      <c r="AY298" s="1"/>
    </row>
    <row r="299" spans="1:51">
      <c r="A299" s="223"/>
      <c r="B299" s="1"/>
      <c r="C299" s="1"/>
      <c r="D299" s="1"/>
      <c r="E299" s="1"/>
      <c r="F299" s="1"/>
      <c r="G299" s="1"/>
      <c r="H299" s="1"/>
      <c r="I299" s="1"/>
      <c r="J299" s="1"/>
      <c r="K299" s="1"/>
      <c r="L299" s="1"/>
      <c r="M299" s="1"/>
      <c r="N299" s="1"/>
      <c r="O299" s="1"/>
      <c r="P299" s="1"/>
      <c r="Q299" s="1"/>
      <c r="R299" s="1"/>
      <c r="S299" s="1"/>
      <c r="T299" s="1"/>
      <c r="U299" s="1"/>
      <c r="V299" s="66"/>
      <c r="W299" s="1"/>
      <c r="X299" s="66"/>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66"/>
      <c r="AY299" s="1"/>
    </row>
    <row r="300" spans="1:51">
      <c r="A300" s="223"/>
      <c r="B300" s="1"/>
      <c r="C300" s="1"/>
      <c r="D300" s="1"/>
      <c r="E300" s="1"/>
      <c r="F300" s="1"/>
      <c r="G300" s="1"/>
      <c r="H300" s="1"/>
      <c r="I300" s="1"/>
      <c r="J300" s="1"/>
      <c r="K300" s="1"/>
      <c r="L300" s="1"/>
      <c r="M300" s="1"/>
      <c r="N300" s="1"/>
      <c r="O300" s="1"/>
      <c r="P300" s="1"/>
      <c r="Q300" s="1"/>
      <c r="R300" s="1"/>
      <c r="S300" s="1"/>
      <c r="T300" s="1"/>
      <c r="U300" s="1"/>
      <c r="V300" s="66"/>
      <c r="W300" s="1"/>
      <c r="X300" s="66"/>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66"/>
      <c r="AY300" s="1"/>
    </row>
    <row r="301" spans="1:51">
      <c r="A301" s="223"/>
      <c r="B301" s="1"/>
      <c r="C301" s="1"/>
      <c r="D301" s="1"/>
      <c r="E301" s="1"/>
      <c r="F301" s="1"/>
      <c r="G301" s="1"/>
      <c r="H301" s="1"/>
      <c r="I301" s="1"/>
      <c r="J301" s="1"/>
      <c r="K301" s="1"/>
      <c r="L301" s="1"/>
      <c r="M301" s="1"/>
      <c r="N301" s="1"/>
      <c r="O301" s="1"/>
      <c r="P301" s="1"/>
      <c r="Q301" s="1"/>
      <c r="R301" s="1"/>
      <c r="S301" s="1"/>
      <c r="T301" s="1"/>
      <c r="U301" s="1"/>
      <c r="V301" s="66"/>
      <c r="W301" s="1"/>
      <c r="X301" s="66"/>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66"/>
      <c r="AY301" s="1"/>
    </row>
    <row r="302" spans="1:51">
      <c r="A302" s="223"/>
      <c r="B302" s="1"/>
      <c r="C302" s="1"/>
      <c r="D302" s="1"/>
      <c r="E302" s="1"/>
      <c r="F302" s="1"/>
      <c r="G302" s="1"/>
      <c r="H302" s="1"/>
      <c r="I302" s="1"/>
      <c r="J302" s="1"/>
      <c r="K302" s="1"/>
      <c r="L302" s="1"/>
      <c r="M302" s="1"/>
      <c r="N302" s="1"/>
      <c r="O302" s="1"/>
      <c r="P302" s="1"/>
      <c r="Q302" s="1"/>
      <c r="R302" s="1"/>
      <c r="S302" s="1"/>
      <c r="T302" s="1"/>
      <c r="U302" s="1"/>
      <c r="V302" s="66"/>
      <c r="W302" s="1"/>
      <c r="X302" s="66"/>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66"/>
      <c r="AY302" s="1"/>
    </row>
    <row r="303" spans="1:51">
      <c r="A303" s="223"/>
      <c r="B303" s="1"/>
      <c r="C303" s="1"/>
      <c r="D303" s="1"/>
      <c r="E303" s="1"/>
      <c r="F303" s="1"/>
      <c r="G303" s="1"/>
      <c r="H303" s="1"/>
      <c r="I303" s="1"/>
      <c r="J303" s="1"/>
      <c r="K303" s="1"/>
      <c r="L303" s="1"/>
      <c r="M303" s="1"/>
      <c r="N303" s="1"/>
      <c r="O303" s="1"/>
      <c r="P303" s="1"/>
      <c r="Q303" s="1"/>
      <c r="R303" s="1"/>
      <c r="S303" s="1"/>
      <c r="T303" s="1"/>
      <c r="U303" s="1"/>
      <c r="V303" s="66"/>
      <c r="W303" s="1"/>
      <c r="X303" s="66"/>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66"/>
      <c r="AY303" s="1"/>
    </row>
    <row r="304" spans="1:51">
      <c r="A304" s="223"/>
      <c r="B304" s="1"/>
      <c r="C304" s="1"/>
      <c r="D304" s="1"/>
      <c r="E304" s="1"/>
      <c r="F304" s="1"/>
      <c r="G304" s="1"/>
      <c r="H304" s="1"/>
      <c r="I304" s="1"/>
      <c r="J304" s="1"/>
      <c r="K304" s="1"/>
      <c r="L304" s="1"/>
      <c r="M304" s="1"/>
      <c r="N304" s="1"/>
      <c r="O304" s="1"/>
      <c r="P304" s="1"/>
      <c r="Q304" s="1"/>
      <c r="R304" s="1"/>
      <c r="S304" s="1"/>
      <c r="T304" s="1"/>
      <c r="U304" s="1"/>
      <c r="V304" s="66"/>
      <c r="W304" s="1"/>
      <c r="X304" s="66"/>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66"/>
      <c r="AY304" s="1"/>
    </row>
    <row r="305" spans="1:51">
      <c r="A305" s="223"/>
      <c r="B305" s="1"/>
      <c r="C305" s="1"/>
      <c r="D305" s="1"/>
      <c r="E305" s="1"/>
      <c r="F305" s="1"/>
      <c r="G305" s="1"/>
      <c r="H305" s="1"/>
      <c r="I305" s="1"/>
      <c r="J305" s="1"/>
      <c r="K305" s="1"/>
      <c r="L305" s="1"/>
      <c r="M305" s="1"/>
      <c r="N305" s="1"/>
      <c r="O305" s="1"/>
      <c r="P305" s="1"/>
      <c r="Q305" s="1"/>
      <c r="R305" s="1"/>
      <c r="S305" s="1"/>
      <c r="T305" s="1"/>
      <c r="U305" s="1"/>
      <c r="V305" s="66"/>
      <c r="W305" s="1"/>
      <c r="X305" s="66"/>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66"/>
      <c r="AY305" s="1"/>
    </row>
    <row r="306" spans="1:51">
      <c r="A306" s="223"/>
      <c r="B306" s="1"/>
      <c r="C306" s="1"/>
      <c r="D306" s="1"/>
      <c r="E306" s="1"/>
      <c r="F306" s="1"/>
      <c r="G306" s="1"/>
      <c r="H306" s="1"/>
      <c r="I306" s="1"/>
      <c r="J306" s="1"/>
      <c r="K306" s="1"/>
      <c r="L306" s="1"/>
      <c r="M306" s="1"/>
      <c r="N306" s="1"/>
      <c r="O306" s="1"/>
      <c r="P306" s="1"/>
      <c r="Q306" s="1"/>
      <c r="R306" s="1"/>
      <c r="S306" s="1"/>
      <c r="T306" s="1"/>
      <c r="U306" s="1"/>
      <c r="V306" s="66"/>
      <c r="W306" s="1"/>
      <c r="X306" s="66"/>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66"/>
      <c r="AY306" s="1"/>
    </row>
    <row r="307" spans="1:51">
      <c r="A307" s="223"/>
      <c r="B307" s="1"/>
      <c r="C307" s="1"/>
      <c r="D307" s="1"/>
      <c r="E307" s="1"/>
      <c r="F307" s="1"/>
      <c r="G307" s="1"/>
      <c r="H307" s="1"/>
      <c r="I307" s="1"/>
      <c r="J307" s="1"/>
      <c r="K307" s="1"/>
      <c r="L307" s="1"/>
      <c r="M307" s="1"/>
      <c r="N307" s="1"/>
      <c r="O307" s="1"/>
      <c r="P307" s="1"/>
      <c r="Q307" s="1"/>
      <c r="R307" s="1"/>
      <c r="S307" s="1"/>
      <c r="T307" s="1"/>
      <c r="U307" s="1"/>
      <c r="V307" s="66"/>
      <c r="W307" s="1"/>
      <c r="X307" s="66"/>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66"/>
      <c r="AY307" s="1"/>
    </row>
    <row r="308" spans="1:51">
      <c r="A308" s="223"/>
      <c r="B308" s="1"/>
      <c r="C308" s="1"/>
      <c r="D308" s="1"/>
      <c r="E308" s="1"/>
      <c r="F308" s="1"/>
      <c r="G308" s="1"/>
      <c r="H308" s="1"/>
      <c r="I308" s="1"/>
      <c r="J308" s="1"/>
      <c r="K308" s="1"/>
      <c r="L308" s="1"/>
      <c r="M308" s="1"/>
      <c r="N308" s="1"/>
      <c r="O308" s="1"/>
      <c r="P308" s="1"/>
      <c r="Q308" s="1"/>
      <c r="R308" s="1"/>
      <c r="S308" s="1"/>
      <c r="T308" s="1"/>
      <c r="U308" s="1"/>
      <c r="V308" s="66"/>
      <c r="W308" s="1"/>
      <c r="X308" s="66"/>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66"/>
      <c r="AY308" s="1"/>
    </row>
    <row r="309" spans="1:51">
      <c r="A309" s="223"/>
      <c r="B309" s="1"/>
      <c r="C309" s="1"/>
      <c r="D309" s="1"/>
      <c r="E309" s="1"/>
      <c r="F309" s="1"/>
      <c r="G309" s="1"/>
      <c r="H309" s="1"/>
      <c r="I309" s="1"/>
      <c r="J309" s="1"/>
      <c r="K309" s="1"/>
      <c r="L309" s="1"/>
      <c r="M309" s="1"/>
      <c r="N309" s="1"/>
      <c r="O309" s="1"/>
      <c r="P309" s="1"/>
      <c r="Q309" s="1"/>
      <c r="R309" s="1"/>
      <c r="S309" s="1"/>
      <c r="T309" s="1"/>
      <c r="U309" s="1"/>
      <c r="V309" s="66"/>
      <c r="W309" s="1"/>
      <c r="X309" s="66"/>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66"/>
      <c r="AY309" s="1"/>
    </row>
    <row r="310" spans="1:51">
      <c r="A310" s="223"/>
      <c r="B310" s="1"/>
      <c r="C310" s="1"/>
      <c r="D310" s="1"/>
      <c r="E310" s="1"/>
      <c r="F310" s="1"/>
      <c r="G310" s="1"/>
      <c r="H310" s="1"/>
      <c r="I310" s="1"/>
      <c r="J310" s="1"/>
      <c r="K310" s="1"/>
      <c r="L310" s="1"/>
      <c r="M310" s="1"/>
      <c r="N310" s="1"/>
      <c r="O310" s="1"/>
      <c r="P310" s="1"/>
      <c r="Q310" s="1"/>
      <c r="R310" s="1"/>
      <c r="S310" s="1"/>
      <c r="T310" s="1"/>
      <c r="U310" s="1"/>
      <c r="V310" s="66"/>
      <c r="W310" s="1"/>
      <c r="X310" s="66"/>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66"/>
      <c r="AY310" s="1"/>
    </row>
    <row r="311" spans="1:51">
      <c r="A311" s="223"/>
      <c r="B311" s="1"/>
      <c r="C311" s="1"/>
      <c r="D311" s="1"/>
      <c r="E311" s="1"/>
      <c r="F311" s="1"/>
      <c r="G311" s="1"/>
      <c r="H311" s="1"/>
      <c r="I311" s="1"/>
      <c r="J311" s="1"/>
      <c r="K311" s="1"/>
      <c r="L311" s="1"/>
      <c r="M311" s="1"/>
      <c r="N311" s="1"/>
      <c r="O311" s="1"/>
      <c r="P311" s="1"/>
      <c r="Q311" s="1"/>
      <c r="R311" s="1"/>
      <c r="S311" s="1"/>
      <c r="T311" s="1"/>
      <c r="U311" s="1"/>
      <c r="V311" s="66"/>
      <c r="W311" s="1"/>
      <c r="X311" s="66"/>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66"/>
      <c r="AY311" s="1"/>
    </row>
    <row r="312" spans="1:51">
      <c r="A312" s="223"/>
      <c r="B312" s="1"/>
      <c r="C312" s="1"/>
      <c r="D312" s="1"/>
      <c r="E312" s="1"/>
      <c r="F312" s="1"/>
      <c r="G312" s="1"/>
      <c r="H312" s="1"/>
      <c r="I312" s="1"/>
      <c r="J312" s="1"/>
      <c r="K312" s="1"/>
      <c r="L312" s="1"/>
      <c r="M312" s="1"/>
      <c r="N312" s="1"/>
      <c r="O312" s="1"/>
      <c r="P312" s="1"/>
      <c r="Q312" s="1"/>
      <c r="R312" s="1"/>
      <c r="S312" s="1"/>
      <c r="T312" s="1"/>
      <c r="U312" s="1"/>
      <c r="V312" s="66"/>
      <c r="W312" s="1"/>
      <c r="X312" s="66"/>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66"/>
      <c r="AY312" s="1"/>
    </row>
    <row r="313" spans="1:51">
      <c r="A313" s="223"/>
      <c r="B313" s="1"/>
      <c r="C313" s="1"/>
      <c r="D313" s="1"/>
      <c r="E313" s="1"/>
      <c r="F313" s="1"/>
      <c r="G313" s="1"/>
      <c r="H313" s="1"/>
      <c r="I313" s="1"/>
      <c r="J313" s="1"/>
      <c r="K313" s="1"/>
      <c r="L313" s="1"/>
      <c r="M313" s="1"/>
      <c r="N313" s="1"/>
      <c r="O313" s="1"/>
      <c r="P313" s="1"/>
      <c r="Q313" s="1"/>
      <c r="R313" s="1"/>
      <c r="S313" s="1"/>
      <c r="T313" s="1"/>
      <c r="U313" s="1"/>
      <c r="V313" s="66"/>
      <c r="W313" s="1"/>
      <c r="X313" s="66"/>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66"/>
      <c r="AY313" s="1"/>
    </row>
    <row r="314" spans="1:51">
      <c r="A314" s="223"/>
      <c r="B314" s="1"/>
      <c r="C314" s="1"/>
      <c r="D314" s="1"/>
      <c r="E314" s="1"/>
      <c r="F314" s="1"/>
      <c r="G314" s="1"/>
      <c r="H314" s="1"/>
      <c r="I314" s="1"/>
      <c r="J314" s="1"/>
      <c r="K314" s="1"/>
      <c r="L314" s="1"/>
      <c r="M314" s="1"/>
      <c r="N314" s="1"/>
      <c r="O314" s="1"/>
      <c r="P314" s="1"/>
      <c r="Q314" s="1"/>
      <c r="R314" s="1"/>
      <c r="S314" s="1"/>
      <c r="T314" s="1"/>
      <c r="U314" s="1"/>
      <c r="V314" s="66"/>
      <c r="W314" s="1"/>
      <c r="X314" s="66"/>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66"/>
      <c r="AY314" s="1"/>
    </row>
    <row r="315" spans="1:51">
      <c r="A315" s="223"/>
      <c r="B315" s="1"/>
      <c r="C315" s="1"/>
      <c r="D315" s="1"/>
      <c r="E315" s="1"/>
      <c r="F315" s="1"/>
      <c r="G315" s="1"/>
      <c r="H315" s="1"/>
      <c r="I315" s="1"/>
      <c r="J315" s="1"/>
      <c r="K315" s="1"/>
      <c r="L315" s="1"/>
      <c r="M315" s="1"/>
      <c r="N315" s="1"/>
      <c r="O315" s="1"/>
      <c r="P315" s="1"/>
      <c r="Q315" s="1"/>
      <c r="R315" s="1"/>
      <c r="S315" s="1"/>
      <c r="T315" s="1"/>
      <c r="U315" s="1"/>
      <c r="V315" s="66"/>
      <c r="W315" s="1"/>
      <c r="X315" s="66"/>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66"/>
      <c r="AY315" s="1"/>
    </row>
    <row r="316" spans="1:51">
      <c r="A316" s="223"/>
      <c r="B316" s="1"/>
      <c r="C316" s="1"/>
      <c r="D316" s="1"/>
      <c r="E316" s="1"/>
      <c r="F316" s="1"/>
      <c r="G316" s="1"/>
      <c r="H316" s="1"/>
      <c r="I316" s="1"/>
      <c r="J316" s="1"/>
      <c r="K316" s="1"/>
      <c r="L316" s="1"/>
      <c r="M316" s="1"/>
      <c r="N316" s="1"/>
      <c r="O316" s="1"/>
      <c r="P316" s="1"/>
      <c r="Q316" s="1"/>
      <c r="R316" s="1"/>
      <c r="S316" s="1"/>
      <c r="T316" s="1"/>
      <c r="U316" s="1"/>
      <c r="V316" s="66"/>
      <c r="W316" s="1"/>
      <c r="X316" s="66"/>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66"/>
      <c r="AY316" s="1"/>
    </row>
    <row r="317" spans="1:51">
      <c r="A317" s="223"/>
      <c r="B317" s="1"/>
      <c r="C317" s="1"/>
      <c r="D317" s="1"/>
      <c r="E317" s="1"/>
      <c r="F317" s="1"/>
      <c r="G317" s="1"/>
      <c r="H317" s="1"/>
      <c r="I317" s="1"/>
      <c r="J317" s="1"/>
      <c r="K317" s="1"/>
      <c r="L317" s="1"/>
      <c r="M317" s="1"/>
      <c r="N317" s="1"/>
      <c r="O317" s="1"/>
      <c r="P317" s="1"/>
      <c r="Q317" s="1"/>
      <c r="R317" s="1"/>
      <c r="S317" s="1"/>
      <c r="T317" s="1"/>
      <c r="U317" s="1"/>
      <c r="V317" s="66"/>
      <c r="W317" s="1"/>
      <c r="X317" s="66"/>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66"/>
      <c r="AY317" s="1"/>
    </row>
    <row r="318" spans="1:51">
      <c r="A318" s="223"/>
      <c r="B318" s="1"/>
      <c r="C318" s="1"/>
      <c r="D318" s="1"/>
      <c r="E318" s="1"/>
      <c r="F318" s="1"/>
      <c r="G318" s="1"/>
      <c r="H318" s="1"/>
      <c r="I318" s="1"/>
      <c r="J318" s="1"/>
      <c r="K318" s="1"/>
      <c r="L318" s="1"/>
      <c r="M318" s="1"/>
      <c r="N318" s="1"/>
      <c r="O318" s="1"/>
      <c r="P318" s="1"/>
      <c r="Q318" s="1"/>
      <c r="R318" s="1"/>
      <c r="S318" s="1"/>
      <c r="T318" s="1"/>
      <c r="U318" s="1"/>
      <c r="V318" s="66"/>
      <c r="W318" s="1"/>
      <c r="X318" s="66"/>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66"/>
      <c r="AY318" s="1"/>
    </row>
    <row r="319" spans="1:51">
      <c r="A319" s="223"/>
      <c r="B319" s="1"/>
      <c r="C319" s="1"/>
      <c r="D319" s="1"/>
      <c r="E319" s="1"/>
      <c r="F319" s="1"/>
      <c r="G319" s="1"/>
      <c r="H319" s="1"/>
      <c r="I319" s="1"/>
      <c r="J319" s="1"/>
      <c r="K319" s="1"/>
      <c r="L319" s="1"/>
      <c r="M319" s="1"/>
      <c r="N319" s="1"/>
      <c r="O319" s="1"/>
      <c r="P319" s="1"/>
      <c r="Q319" s="1"/>
      <c r="R319" s="1"/>
      <c r="S319" s="1"/>
      <c r="T319" s="1"/>
      <c r="U319" s="1"/>
      <c r="V319" s="66"/>
      <c r="W319" s="1"/>
      <c r="X319" s="66"/>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66"/>
      <c r="AY319" s="1"/>
    </row>
    <row r="320" spans="1:51">
      <c r="A320" s="223"/>
      <c r="B320" s="1"/>
      <c r="C320" s="1"/>
      <c r="D320" s="1"/>
      <c r="E320" s="1"/>
      <c r="F320" s="1"/>
      <c r="G320" s="1"/>
      <c r="H320" s="1"/>
      <c r="I320" s="1"/>
      <c r="J320" s="1"/>
      <c r="K320" s="1"/>
      <c r="L320" s="1"/>
      <c r="M320" s="1"/>
      <c r="N320" s="1"/>
      <c r="O320" s="1"/>
      <c r="P320" s="1"/>
      <c r="Q320" s="1"/>
      <c r="R320" s="1"/>
      <c r="S320" s="1"/>
      <c r="T320" s="1"/>
      <c r="U320" s="1"/>
      <c r="V320" s="66"/>
      <c r="W320" s="1"/>
      <c r="X320" s="66"/>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66"/>
      <c r="AY320" s="1"/>
    </row>
    <row r="321" spans="1:51">
      <c r="A321" s="223"/>
      <c r="B321" s="1"/>
      <c r="C321" s="1"/>
      <c r="D321" s="1"/>
      <c r="E321" s="1"/>
      <c r="F321" s="1"/>
      <c r="G321" s="1"/>
      <c r="H321" s="1"/>
      <c r="I321" s="1"/>
      <c r="J321" s="1"/>
      <c r="K321" s="1"/>
      <c r="L321" s="1"/>
      <c r="M321" s="1"/>
      <c r="N321" s="1"/>
      <c r="O321" s="1"/>
      <c r="P321" s="1"/>
      <c r="Q321" s="1"/>
      <c r="R321" s="1"/>
      <c r="S321" s="1"/>
      <c r="T321" s="1"/>
      <c r="U321" s="1"/>
      <c r="V321" s="66"/>
      <c r="W321" s="1"/>
      <c r="X321" s="66"/>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66"/>
      <c r="AY321" s="1"/>
    </row>
    <row r="322" spans="1:51">
      <c r="A322" s="223"/>
      <c r="B322" s="1"/>
      <c r="C322" s="1"/>
      <c r="D322" s="1"/>
      <c r="E322" s="1"/>
      <c r="F322" s="1"/>
      <c r="G322" s="1"/>
      <c r="H322" s="1"/>
      <c r="I322" s="1"/>
      <c r="J322" s="1"/>
      <c r="K322" s="1"/>
      <c r="L322" s="1"/>
      <c r="M322" s="1"/>
      <c r="N322" s="1"/>
      <c r="O322" s="1"/>
      <c r="P322" s="1"/>
      <c r="Q322" s="1"/>
      <c r="R322" s="1"/>
      <c r="S322" s="1"/>
      <c r="T322" s="1"/>
      <c r="U322" s="1"/>
      <c r="V322" s="66"/>
      <c r="W322" s="1"/>
      <c r="X322" s="66"/>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66"/>
      <c r="AY322" s="1"/>
    </row>
    <row r="323" spans="1:51">
      <c r="A323" s="223"/>
      <c r="B323" s="1"/>
      <c r="C323" s="1"/>
      <c r="D323" s="1"/>
      <c r="E323" s="1"/>
      <c r="F323" s="1"/>
      <c r="G323" s="1"/>
      <c r="H323" s="1"/>
      <c r="I323" s="1"/>
      <c r="J323" s="1"/>
      <c r="K323" s="1"/>
      <c r="L323" s="1"/>
      <c r="M323" s="1"/>
      <c r="N323" s="1"/>
      <c r="O323" s="1"/>
      <c r="P323" s="1"/>
      <c r="Q323" s="1"/>
      <c r="R323" s="1"/>
      <c r="S323" s="1"/>
      <c r="T323" s="1"/>
      <c r="U323" s="1"/>
      <c r="V323" s="66"/>
      <c r="W323" s="1"/>
      <c r="X323" s="66"/>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66"/>
      <c r="AY323" s="1"/>
    </row>
    <row r="324" spans="1:51">
      <c r="A324" s="223"/>
      <c r="B324" s="1"/>
      <c r="C324" s="1"/>
      <c r="D324" s="1"/>
      <c r="E324" s="1"/>
      <c r="F324" s="1"/>
      <c r="G324" s="1"/>
      <c r="H324" s="1"/>
      <c r="I324" s="1"/>
      <c r="J324" s="1"/>
      <c r="K324" s="1"/>
      <c r="L324" s="1"/>
      <c r="M324" s="1"/>
      <c r="N324" s="1"/>
      <c r="O324" s="1"/>
      <c r="P324" s="1"/>
      <c r="Q324" s="1"/>
      <c r="R324" s="1"/>
      <c r="S324" s="1"/>
      <c r="T324" s="1"/>
      <c r="U324" s="1"/>
      <c r="V324" s="66"/>
      <c r="W324" s="1"/>
      <c r="X324" s="66"/>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66"/>
      <c r="AY324" s="1"/>
    </row>
    <row r="325" spans="1:51">
      <c r="A325" s="223"/>
      <c r="B325" s="1"/>
      <c r="C325" s="1"/>
      <c r="D325" s="1"/>
      <c r="E325" s="1"/>
      <c r="F325" s="1"/>
      <c r="G325" s="1"/>
      <c r="H325" s="1"/>
      <c r="I325" s="1"/>
      <c r="J325" s="1"/>
      <c r="K325" s="1"/>
      <c r="L325" s="1"/>
      <c r="M325" s="1"/>
      <c r="N325" s="1"/>
      <c r="O325" s="1"/>
      <c r="P325" s="1"/>
      <c r="Q325" s="1"/>
      <c r="R325" s="1"/>
      <c r="S325" s="1"/>
      <c r="T325" s="1"/>
      <c r="U325" s="1"/>
      <c r="V325" s="66"/>
      <c r="W325" s="1"/>
      <c r="X325" s="66"/>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66"/>
      <c r="AY325" s="1"/>
    </row>
    <row r="326" spans="1:51">
      <c r="A326" s="223"/>
      <c r="B326" s="1"/>
      <c r="C326" s="1"/>
      <c r="D326" s="1"/>
      <c r="E326" s="1"/>
      <c r="F326" s="1"/>
      <c r="G326" s="1"/>
      <c r="H326" s="1"/>
      <c r="I326" s="1"/>
      <c r="J326" s="1"/>
      <c r="K326" s="1"/>
      <c r="L326" s="1"/>
      <c r="M326" s="1"/>
      <c r="N326" s="1"/>
      <c r="O326" s="1"/>
      <c r="P326" s="1"/>
      <c r="Q326" s="1"/>
      <c r="R326" s="1"/>
      <c r="S326" s="1"/>
      <c r="T326" s="1"/>
      <c r="U326" s="1"/>
      <c r="V326" s="66"/>
      <c r="W326" s="1"/>
      <c r="X326" s="66"/>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66"/>
      <c r="AY326" s="1"/>
    </row>
    <row r="327" spans="1:51">
      <c r="A327" s="223"/>
      <c r="B327" s="1"/>
      <c r="C327" s="1"/>
      <c r="D327" s="1"/>
      <c r="E327" s="1"/>
      <c r="F327" s="1"/>
      <c r="G327" s="1"/>
      <c r="H327" s="1"/>
      <c r="I327" s="1"/>
      <c r="J327" s="1"/>
      <c r="K327" s="1"/>
      <c r="L327" s="1"/>
      <c r="M327" s="1"/>
      <c r="N327" s="1"/>
      <c r="O327" s="1"/>
      <c r="P327" s="1"/>
      <c r="Q327" s="1"/>
      <c r="R327" s="1"/>
      <c r="S327" s="1"/>
      <c r="T327" s="1"/>
      <c r="U327" s="1"/>
      <c r="V327" s="66"/>
      <c r="W327" s="1"/>
      <c r="X327" s="66"/>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66"/>
      <c r="AY327" s="1"/>
    </row>
    <row r="328" spans="1:51">
      <c r="A328" s="223"/>
      <c r="B328" s="1"/>
      <c r="C328" s="1"/>
      <c r="D328" s="1"/>
      <c r="E328" s="1"/>
      <c r="F328" s="1"/>
      <c r="G328" s="1"/>
      <c r="H328" s="1"/>
      <c r="I328" s="1"/>
      <c r="J328" s="1"/>
      <c r="K328" s="1"/>
      <c r="L328" s="1"/>
      <c r="M328" s="1"/>
      <c r="N328" s="1"/>
      <c r="O328" s="1"/>
      <c r="P328" s="1"/>
      <c r="Q328" s="1"/>
      <c r="R328" s="1"/>
      <c r="S328" s="1"/>
      <c r="T328" s="1"/>
      <c r="U328" s="1"/>
      <c r="V328" s="66"/>
      <c r="W328" s="1"/>
      <c r="X328" s="66"/>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66"/>
      <c r="AY328" s="1"/>
    </row>
    <row r="329" spans="1:51">
      <c r="A329" s="223"/>
      <c r="B329" s="1"/>
      <c r="C329" s="1"/>
      <c r="D329" s="1"/>
      <c r="E329" s="1"/>
      <c r="F329" s="1"/>
      <c r="G329" s="1"/>
      <c r="H329" s="1"/>
      <c r="I329" s="1"/>
      <c r="J329" s="1"/>
      <c r="K329" s="1"/>
      <c r="L329" s="1"/>
      <c r="M329" s="1"/>
      <c r="N329" s="1"/>
      <c r="O329" s="1"/>
      <c r="P329" s="1"/>
      <c r="Q329" s="1"/>
      <c r="R329" s="1"/>
      <c r="S329" s="1"/>
      <c r="T329" s="1"/>
      <c r="U329" s="1"/>
      <c r="V329" s="66"/>
      <c r="W329" s="1"/>
      <c r="X329" s="66"/>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66"/>
      <c r="AY329" s="1"/>
    </row>
    <row r="330" spans="1:51">
      <c r="A330" s="223"/>
      <c r="B330" s="1"/>
      <c r="C330" s="1"/>
      <c r="D330" s="1"/>
      <c r="E330" s="1"/>
      <c r="F330" s="1"/>
      <c r="G330" s="1"/>
      <c r="H330" s="1"/>
      <c r="I330" s="1"/>
      <c r="J330" s="1"/>
      <c r="K330" s="1"/>
      <c r="L330" s="1"/>
      <c r="M330" s="1"/>
      <c r="N330" s="1"/>
      <c r="O330" s="1"/>
      <c r="P330" s="1"/>
      <c r="Q330" s="1"/>
      <c r="R330" s="1"/>
      <c r="S330" s="1"/>
      <c r="T330" s="1"/>
      <c r="U330" s="1"/>
      <c r="V330" s="66"/>
      <c r="W330" s="1"/>
      <c r="X330" s="66"/>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66"/>
      <c r="AY330" s="1"/>
    </row>
    <row r="331" spans="1:51">
      <c r="A331" s="223"/>
      <c r="B331" s="1"/>
      <c r="C331" s="1"/>
      <c r="D331" s="1"/>
      <c r="E331" s="1"/>
      <c r="F331" s="1"/>
      <c r="G331" s="1"/>
      <c r="H331" s="1"/>
      <c r="I331" s="1"/>
      <c r="J331" s="1"/>
      <c r="K331" s="1"/>
      <c r="L331" s="1"/>
      <c r="M331" s="1"/>
      <c r="N331" s="1"/>
      <c r="O331" s="1"/>
      <c r="P331" s="1"/>
      <c r="Q331" s="1"/>
      <c r="R331" s="1"/>
      <c r="S331" s="1"/>
      <c r="T331" s="1"/>
      <c r="U331" s="1"/>
      <c r="V331" s="66"/>
      <c r="W331" s="1"/>
      <c r="X331" s="66"/>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66"/>
      <c r="AY331" s="1"/>
    </row>
    <row r="332" spans="1:51">
      <c r="A332" s="223"/>
      <c r="B332" s="1"/>
      <c r="C332" s="1"/>
      <c r="D332" s="1"/>
      <c r="E332" s="1"/>
      <c r="F332" s="1"/>
      <c r="G332" s="1"/>
      <c r="H332" s="1"/>
      <c r="I332" s="1"/>
      <c r="J332" s="1"/>
      <c r="K332" s="1"/>
      <c r="L332" s="1"/>
      <c r="M332" s="1"/>
      <c r="N332" s="1"/>
      <c r="O332" s="1"/>
      <c r="P332" s="1"/>
      <c r="Q332" s="1"/>
      <c r="R332" s="1"/>
      <c r="S332" s="1"/>
      <c r="T332" s="1"/>
      <c r="U332" s="1"/>
      <c r="V332" s="66"/>
      <c r="W332" s="1"/>
      <c r="X332" s="66"/>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66"/>
      <c r="AY332" s="1"/>
    </row>
    <row r="333" spans="1:51">
      <c r="A333" s="223"/>
      <c r="B333" s="1"/>
      <c r="C333" s="1"/>
      <c r="D333" s="1"/>
      <c r="E333" s="1"/>
      <c r="F333" s="1"/>
      <c r="G333" s="1"/>
      <c r="H333" s="1"/>
      <c r="I333" s="1"/>
      <c r="J333" s="1"/>
      <c r="K333" s="1"/>
      <c r="L333" s="1"/>
      <c r="M333" s="1"/>
      <c r="N333" s="1"/>
      <c r="O333" s="1"/>
      <c r="P333" s="1"/>
      <c r="Q333" s="1"/>
      <c r="R333" s="1"/>
      <c r="S333" s="1"/>
      <c r="T333" s="1"/>
      <c r="U333" s="1"/>
      <c r="V333" s="66"/>
      <c r="W333" s="1"/>
      <c r="X333" s="66"/>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66"/>
      <c r="AY333" s="1"/>
    </row>
    <row r="334" spans="1:51">
      <c r="A334" s="223"/>
      <c r="B334" s="1"/>
      <c r="C334" s="1"/>
      <c r="D334" s="1"/>
      <c r="E334" s="1"/>
      <c r="F334" s="1"/>
      <c r="G334" s="1"/>
      <c r="H334" s="1"/>
      <c r="I334" s="1"/>
      <c r="J334" s="1"/>
      <c r="K334" s="1"/>
      <c r="L334" s="1"/>
      <c r="M334" s="1"/>
      <c r="N334" s="1"/>
      <c r="O334" s="1"/>
      <c r="P334" s="1"/>
      <c r="Q334" s="1"/>
      <c r="R334" s="1"/>
      <c r="S334" s="1"/>
      <c r="T334" s="1"/>
      <c r="U334" s="1"/>
      <c r="V334" s="66"/>
      <c r="W334" s="1"/>
      <c r="X334" s="66"/>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66"/>
      <c r="AY334" s="1"/>
    </row>
    <row r="335" spans="1:51">
      <c r="A335" s="223"/>
      <c r="B335" s="1"/>
      <c r="C335" s="1"/>
      <c r="D335" s="1"/>
      <c r="E335" s="1"/>
      <c r="F335" s="1"/>
      <c r="G335" s="1"/>
      <c r="H335" s="1"/>
      <c r="I335" s="1"/>
      <c r="J335" s="1"/>
      <c r="K335" s="1"/>
      <c r="L335" s="1"/>
      <c r="M335" s="1"/>
      <c r="N335" s="1"/>
      <c r="O335" s="1"/>
      <c r="P335" s="1"/>
      <c r="Q335" s="1"/>
      <c r="R335" s="1"/>
      <c r="S335" s="1"/>
      <c r="T335" s="1"/>
      <c r="U335" s="1"/>
      <c r="V335" s="66"/>
      <c r="W335" s="1"/>
      <c r="X335" s="66"/>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66"/>
      <c r="AY335" s="1"/>
    </row>
    <row r="336" spans="1:51">
      <c r="A336" s="223"/>
      <c r="B336" s="1"/>
      <c r="C336" s="1"/>
      <c r="D336" s="1"/>
      <c r="E336" s="1"/>
      <c r="F336" s="1"/>
      <c r="G336" s="1"/>
      <c r="H336" s="1"/>
      <c r="I336" s="1"/>
      <c r="J336" s="1"/>
      <c r="K336" s="1"/>
      <c r="L336" s="1"/>
      <c r="M336" s="1"/>
      <c r="N336" s="1"/>
      <c r="O336" s="1"/>
      <c r="P336" s="1"/>
      <c r="Q336" s="1"/>
      <c r="R336" s="1"/>
      <c r="S336" s="1"/>
      <c r="T336" s="1"/>
      <c r="U336" s="1"/>
      <c r="V336" s="66"/>
      <c r="W336" s="1"/>
      <c r="X336" s="66"/>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66"/>
      <c r="AY336" s="1"/>
    </row>
    <row r="337" spans="1:51">
      <c r="A337" s="223"/>
      <c r="B337" s="1"/>
      <c r="C337" s="1"/>
      <c r="D337" s="1"/>
      <c r="E337" s="1"/>
      <c r="F337" s="1"/>
      <c r="G337" s="1"/>
      <c r="H337" s="1"/>
      <c r="I337" s="1"/>
      <c r="J337" s="1"/>
      <c r="K337" s="1"/>
      <c r="L337" s="1"/>
      <c r="M337" s="1"/>
      <c r="N337" s="1"/>
      <c r="O337" s="1"/>
      <c r="P337" s="1"/>
      <c r="Q337" s="1"/>
      <c r="R337" s="1"/>
      <c r="S337" s="1"/>
      <c r="T337" s="1"/>
      <c r="U337" s="1"/>
      <c r="V337" s="66"/>
      <c r="W337" s="1"/>
      <c r="X337" s="66"/>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66"/>
      <c r="AY337" s="1"/>
    </row>
    <row r="338" spans="1:51">
      <c r="A338" s="223"/>
      <c r="B338" s="1"/>
      <c r="C338" s="1"/>
      <c r="D338" s="1"/>
      <c r="E338" s="1"/>
      <c r="F338" s="1"/>
      <c r="G338" s="1"/>
      <c r="H338" s="1"/>
      <c r="I338" s="1"/>
      <c r="J338" s="1"/>
      <c r="K338" s="1"/>
      <c r="L338" s="1"/>
      <c r="M338" s="1"/>
      <c r="N338" s="1"/>
      <c r="O338" s="1"/>
      <c r="P338" s="1"/>
      <c r="Q338" s="1"/>
      <c r="R338" s="1"/>
      <c r="S338" s="1"/>
      <c r="T338" s="1"/>
      <c r="U338" s="1"/>
      <c r="V338" s="66"/>
      <c r="W338" s="1"/>
      <c r="X338" s="66"/>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66"/>
      <c r="AY338" s="1"/>
    </row>
    <row r="339" spans="1:51">
      <c r="A339" s="223"/>
      <c r="B339" s="1"/>
      <c r="C339" s="1"/>
      <c r="D339" s="1"/>
      <c r="E339" s="1"/>
      <c r="F339" s="1"/>
      <c r="G339" s="1"/>
      <c r="H339" s="1"/>
      <c r="I339" s="1"/>
      <c r="J339" s="1"/>
      <c r="K339" s="1"/>
      <c r="L339" s="1"/>
      <c r="M339" s="1"/>
      <c r="N339" s="1"/>
      <c r="O339" s="1"/>
      <c r="P339" s="1"/>
      <c r="Q339" s="1"/>
      <c r="R339" s="1"/>
      <c r="S339" s="1"/>
      <c r="T339" s="1"/>
      <c r="U339" s="1"/>
      <c r="V339" s="66"/>
      <c r="W339" s="1"/>
      <c r="X339" s="66"/>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66"/>
      <c r="AY339" s="1"/>
    </row>
    <row r="340" spans="1:51">
      <c r="A340" s="223"/>
      <c r="B340" s="1"/>
      <c r="C340" s="1"/>
      <c r="D340" s="1"/>
      <c r="E340" s="1"/>
      <c r="F340" s="1"/>
      <c r="G340" s="1"/>
      <c r="H340" s="1"/>
      <c r="I340" s="1"/>
      <c r="J340" s="1"/>
      <c r="K340" s="1"/>
      <c r="L340" s="1"/>
      <c r="M340" s="1"/>
      <c r="N340" s="1"/>
      <c r="O340" s="1"/>
      <c r="P340" s="1"/>
      <c r="Q340" s="1"/>
      <c r="R340" s="1"/>
      <c r="S340" s="1"/>
      <c r="T340" s="1"/>
      <c r="U340" s="1"/>
      <c r="V340" s="66"/>
      <c r="W340" s="1"/>
      <c r="X340" s="66"/>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66"/>
      <c r="AY340" s="1"/>
    </row>
    <row r="341" spans="1:51">
      <c r="A341" s="223"/>
      <c r="B341" s="1"/>
      <c r="C341" s="1"/>
      <c r="D341" s="1"/>
      <c r="E341" s="1"/>
      <c r="F341" s="1"/>
      <c r="G341" s="1"/>
      <c r="H341" s="1"/>
      <c r="I341" s="1"/>
      <c r="J341" s="1"/>
      <c r="K341" s="1"/>
      <c r="L341" s="1"/>
      <c r="M341" s="1"/>
      <c r="N341" s="1"/>
      <c r="O341" s="1"/>
      <c r="P341" s="1"/>
      <c r="Q341" s="1"/>
      <c r="R341" s="1"/>
      <c r="S341" s="1"/>
      <c r="T341" s="1"/>
      <c r="U341" s="1"/>
      <c r="V341" s="66"/>
      <c r="W341" s="1"/>
      <c r="X341" s="66"/>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66"/>
      <c r="AY341" s="1"/>
    </row>
    <row r="342" spans="1:51">
      <c r="A342" s="223"/>
      <c r="B342" s="1"/>
      <c r="C342" s="1"/>
      <c r="D342" s="1"/>
      <c r="E342" s="1"/>
      <c r="F342" s="1"/>
      <c r="G342" s="1"/>
      <c r="H342" s="1"/>
      <c r="I342" s="1"/>
      <c r="J342" s="1"/>
      <c r="K342" s="1"/>
      <c r="L342" s="1"/>
      <c r="M342" s="1"/>
      <c r="N342" s="1"/>
      <c r="O342" s="1"/>
      <c r="P342" s="1"/>
      <c r="Q342" s="1"/>
      <c r="R342" s="1"/>
      <c r="S342" s="1"/>
      <c r="T342" s="1"/>
      <c r="U342" s="1"/>
      <c r="V342" s="66"/>
      <c r="W342" s="1"/>
      <c r="X342" s="66"/>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66"/>
      <c r="AY342" s="1"/>
    </row>
    <row r="343" spans="1:51">
      <c r="A343" s="223"/>
      <c r="B343" s="1"/>
      <c r="C343" s="1"/>
      <c r="D343" s="1"/>
      <c r="E343" s="1"/>
      <c r="F343" s="1"/>
      <c r="G343" s="1"/>
      <c r="H343" s="1"/>
      <c r="I343" s="1"/>
      <c r="J343" s="1"/>
      <c r="K343" s="1"/>
      <c r="L343" s="1"/>
      <c r="M343" s="1"/>
      <c r="N343" s="1"/>
      <c r="O343" s="1"/>
      <c r="P343" s="1"/>
      <c r="Q343" s="1"/>
      <c r="R343" s="1"/>
      <c r="S343" s="1"/>
      <c r="T343" s="1"/>
      <c r="U343" s="1"/>
      <c r="V343" s="66"/>
      <c r="W343" s="1"/>
      <c r="X343" s="66"/>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66"/>
      <c r="AY343" s="1"/>
    </row>
    <row r="344" spans="1:51">
      <c r="A344" s="223"/>
      <c r="B344" s="1"/>
      <c r="C344" s="1"/>
      <c r="D344" s="1"/>
      <c r="E344" s="1"/>
      <c r="F344" s="1"/>
      <c r="G344" s="1"/>
      <c r="H344" s="1"/>
      <c r="I344" s="1"/>
      <c r="J344" s="1"/>
      <c r="K344" s="1"/>
      <c r="L344" s="1"/>
      <c r="M344" s="1"/>
      <c r="N344" s="1"/>
      <c r="O344" s="1"/>
      <c r="P344" s="1"/>
      <c r="Q344" s="1"/>
      <c r="R344" s="1"/>
      <c r="S344" s="1"/>
      <c r="T344" s="1"/>
      <c r="U344" s="1"/>
      <c r="V344" s="66"/>
      <c r="W344" s="1"/>
      <c r="X344" s="66"/>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66"/>
      <c r="AY344" s="1"/>
    </row>
    <row r="345" spans="1:51">
      <c r="A345" s="223"/>
      <c r="B345" s="1"/>
      <c r="C345" s="1"/>
      <c r="D345" s="1"/>
      <c r="E345" s="1"/>
      <c r="F345" s="1"/>
      <c r="G345" s="1"/>
      <c r="H345" s="1"/>
      <c r="I345" s="1"/>
      <c r="J345" s="1"/>
      <c r="K345" s="1"/>
      <c r="L345" s="1"/>
      <c r="M345" s="1"/>
      <c r="N345" s="1"/>
      <c r="O345" s="1"/>
      <c r="P345" s="1"/>
      <c r="Q345" s="1"/>
      <c r="R345" s="1"/>
      <c r="S345" s="1"/>
      <c r="T345" s="1"/>
      <c r="U345" s="1"/>
      <c r="V345" s="66"/>
      <c r="W345" s="1"/>
      <c r="X345" s="66"/>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66"/>
      <c r="AY345" s="1"/>
    </row>
    <row r="346" spans="1:51">
      <c r="A346" s="223"/>
      <c r="B346" s="1"/>
      <c r="C346" s="1"/>
      <c r="D346" s="1"/>
      <c r="E346" s="1"/>
      <c r="F346" s="1"/>
      <c r="G346" s="1"/>
      <c r="H346" s="1"/>
      <c r="I346" s="1"/>
      <c r="J346" s="1"/>
      <c r="K346" s="1"/>
      <c r="L346" s="1"/>
      <c r="M346" s="1"/>
      <c r="N346" s="1"/>
      <c r="O346" s="1"/>
      <c r="P346" s="1"/>
      <c r="Q346" s="1"/>
      <c r="R346" s="1"/>
      <c r="S346" s="1"/>
      <c r="T346" s="1"/>
      <c r="U346" s="1"/>
      <c r="V346" s="66"/>
      <c r="W346" s="1"/>
      <c r="X346" s="66"/>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66"/>
      <c r="AY346" s="1"/>
    </row>
    <row r="347" spans="1:51">
      <c r="A347" s="223"/>
      <c r="B347" s="1"/>
      <c r="C347" s="1"/>
      <c r="D347" s="1"/>
      <c r="E347" s="1"/>
      <c r="F347" s="1"/>
      <c r="G347" s="1"/>
      <c r="H347" s="1"/>
      <c r="I347" s="1"/>
      <c r="J347" s="1"/>
      <c r="K347" s="1"/>
      <c r="L347" s="1"/>
      <c r="M347" s="1"/>
      <c r="N347" s="1"/>
      <c r="O347" s="1"/>
      <c r="P347" s="1"/>
      <c r="Q347" s="1"/>
      <c r="R347" s="1"/>
      <c r="S347" s="1"/>
      <c r="T347" s="1"/>
      <c r="U347" s="1"/>
      <c r="V347" s="66"/>
      <c r="W347" s="1"/>
      <c r="X347" s="66"/>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66"/>
      <c r="AY347" s="1"/>
    </row>
    <row r="348" spans="1:51">
      <c r="A348" s="223"/>
      <c r="B348" s="1"/>
      <c r="C348" s="1"/>
      <c r="D348" s="1"/>
      <c r="E348" s="1"/>
      <c r="F348" s="1"/>
      <c r="G348" s="1"/>
      <c r="H348" s="1"/>
      <c r="I348" s="1"/>
      <c r="J348" s="1"/>
      <c r="K348" s="1"/>
      <c r="L348" s="1"/>
      <c r="M348" s="1"/>
      <c r="N348" s="1"/>
      <c r="O348" s="1"/>
      <c r="P348" s="1"/>
      <c r="Q348" s="1"/>
      <c r="R348" s="1"/>
      <c r="S348" s="1"/>
      <c r="T348" s="1"/>
      <c r="U348" s="1"/>
      <c r="V348" s="66"/>
      <c r="W348" s="1"/>
      <c r="X348" s="66"/>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66"/>
      <c r="AY348" s="1"/>
    </row>
    <row r="349" spans="1:51">
      <c r="A349" s="223"/>
      <c r="B349" s="1"/>
      <c r="C349" s="1"/>
      <c r="D349" s="1"/>
      <c r="E349" s="1"/>
      <c r="F349" s="1"/>
      <c r="G349" s="1"/>
      <c r="H349" s="1"/>
      <c r="I349" s="1"/>
      <c r="J349" s="1"/>
      <c r="K349" s="1"/>
      <c r="L349" s="1"/>
      <c r="M349" s="1"/>
      <c r="N349" s="1"/>
      <c r="O349" s="1"/>
      <c r="P349" s="1"/>
      <c r="Q349" s="1"/>
      <c r="R349" s="1"/>
      <c r="S349" s="1"/>
      <c r="T349" s="1"/>
      <c r="U349" s="1"/>
      <c r="V349" s="66"/>
      <c r="W349" s="1"/>
      <c r="X349" s="66"/>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66"/>
      <c r="AY349" s="1"/>
    </row>
    <row r="350" spans="1:51">
      <c r="A350" s="223"/>
      <c r="B350" s="1"/>
      <c r="C350" s="1"/>
      <c r="D350" s="1"/>
      <c r="E350" s="1"/>
      <c r="F350" s="1"/>
      <c r="G350" s="1"/>
      <c r="H350" s="1"/>
      <c r="I350" s="1"/>
      <c r="J350" s="1"/>
      <c r="K350" s="1"/>
      <c r="L350" s="1"/>
      <c r="M350" s="1"/>
      <c r="N350" s="1"/>
      <c r="O350" s="1"/>
      <c r="P350" s="1"/>
      <c r="Q350" s="1"/>
      <c r="R350" s="1"/>
      <c r="S350" s="1"/>
      <c r="T350" s="1"/>
      <c r="U350" s="1"/>
      <c r="V350" s="66"/>
      <c r="W350" s="1"/>
      <c r="X350" s="66"/>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66"/>
      <c r="AY350" s="1"/>
    </row>
    <row r="351" spans="1:51">
      <c r="A351" s="223"/>
      <c r="B351" s="1"/>
      <c r="C351" s="1"/>
      <c r="D351" s="1"/>
      <c r="E351" s="1"/>
      <c r="F351" s="1"/>
      <c r="G351" s="1"/>
      <c r="H351" s="1"/>
      <c r="I351" s="1"/>
      <c r="J351" s="1"/>
      <c r="K351" s="1"/>
      <c r="L351" s="1"/>
      <c r="M351" s="1"/>
      <c r="N351" s="1"/>
      <c r="O351" s="1"/>
      <c r="P351" s="1"/>
      <c r="Q351" s="1"/>
      <c r="R351" s="1"/>
      <c r="S351" s="1"/>
      <c r="T351" s="1"/>
      <c r="U351" s="1"/>
      <c r="V351" s="66"/>
      <c r="W351" s="1"/>
      <c r="X351" s="66"/>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66"/>
      <c r="AY351" s="1"/>
    </row>
    <row r="352" spans="1:51">
      <c r="A352" s="223"/>
      <c r="B352" s="1"/>
      <c r="C352" s="1"/>
      <c r="D352" s="1"/>
      <c r="E352" s="1"/>
      <c r="F352" s="1"/>
      <c r="G352" s="1"/>
      <c r="H352" s="1"/>
      <c r="I352" s="1"/>
      <c r="J352" s="1"/>
      <c r="K352" s="1"/>
      <c r="L352" s="1"/>
      <c r="M352" s="1"/>
      <c r="N352" s="1"/>
      <c r="O352" s="1"/>
      <c r="P352" s="1"/>
      <c r="Q352" s="1"/>
      <c r="R352" s="1"/>
      <c r="S352" s="1"/>
      <c r="T352" s="1"/>
      <c r="U352" s="1"/>
      <c r="V352" s="66"/>
      <c r="W352" s="1"/>
      <c r="X352" s="66"/>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66"/>
      <c r="AY352" s="1"/>
    </row>
    <row r="353" spans="1:51">
      <c r="A353" s="223"/>
      <c r="B353" s="1"/>
      <c r="C353" s="1"/>
      <c r="D353" s="1"/>
      <c r="E353" s="1"/>
      <c r="F353" s="1"/>
      <c r="G353" s="1"/>
      <c r="H353" s="1"/>
      <c r="I353" s="1"/>
      <c r="J353" s="1"/>
      <c r="K353" s="1"/>
      <c r="L353" s="1"/>
      <c r="M353" s="1"/>
      <c r="N353" s="1"/>
      <c r="O353" s="1"/>
      <c r="P353" s="1"/>
      <c r="Q353" s="1"/>
      <c r="R353" s="1"/>
      <c r="S353" s="1"/>
      <c r="T353" s="1"/>
      <c r="U353" s="1"/>
      <c r="V353" s="66"/>
      <c r="W353" s="1"/>
      <c r="X353" s="66"/>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66"/>
      <c r="AY353" s="1"/>
    </row>
    <row r="354" spans="1:51">
      <c r="A354" s="223"/>
      <c r="B354" s="1"/>
      <c r="C354" s="1"/>
      <c r="D354" s="1"/>
      <c r="E354" s="1"/>
      <c r="F354" s="1"/>
      <c r="G354" s="1"/>
      <c r="H354" s="1"/>
      <c r="I354" s="1"/>
      <c r="J354" s="1"/>
      <c r="K354" s="1"/>
      <c r="L354" s="1"/>
      <c r="M354" s="1"/>
      <c r="N354" s="1"/>
      <c r="O354" s="1"/>
      <c r="P354" s="1"/>
      <c r="Q354" s="1"/>
      <c r="R354" s="1"/>
      <c r="S354" s="1"/>
      <c r="T354" s="1"/>
      <c r="U354" s="1"/>
      <c r="V354" s="66"/>
      <c r="W354" s="1"/>
      <c r="X354" s="66"/>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66"/>
      <c r="AY354" s="1"/>
    </row>
    <row r="355" spans="1:51">
      <c r="A355" s="223"/>
      <c r="B355" s="1"/>
      <c r="C355" s="1"/>
      <c r="D355" s="1"/>
      <c r="E355" s="1"/>
      <c r="F355" s="1"/>
      <c r="G355" s="1"/>
      <c r="H355" s="1"/>
      <c r="I355" s="1"/>
      <c r="J355" s="1"/>
      <c r="K355" s="1"/>
      <c r="L355" s="1"/>
      <c r="M355" s="1"/>
      <c r="N355" s="1"/>
      <c r="O355" s="1"/>
      <c r="P355" s="1"/>
      <c r="Q355" s="1"/>
      <c r="R355" s="1"/>
      <c r="S355" s="1"/>
      <c r="T355" s="1"/>
      <c r="U355" s="1"/>
      <c r="V355" s="66"/>
      <c r="W355" s="1"/>
      <c r="X355" s="66"/>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66"/>
      <c r="AY355" s="1"/>
    </row>
    <row r="356" spans="1:51">
      <c r="A356" s="223"/>
      <c r="B356" s="1"/>
      <c r="C356" s="1"/>
      <c r="D356" s="1"/>
      <c r="E356" s="1"/>
      <c r="F356" s="1"/>
      <c r="G356" s="1"/>
      <c r="H356" s="1"/>
      <c r="I356" s="1"/>
      <c r="J356" s="1"/>
      <c r="K356" s="1"/>
      <c r="L356" s="1"/>
      <c r="M356" s="1"/>
      <c r="N356" s="1"/>
      <c r="O356" s="1"/>
      <c r="P356" s="1"/>
      <c r="Q356" s="1"/>
      <c r="R356" s="1"/>
      <c r="S356" s="1"/>
      <c r="T356" s="1"/>
      <c r="U356" s="1"/>
      <c r="V356" s="66"/>
      <c r="W356" s="1"/>
      <c r="X356" s="66"/>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66"/>
      <c r="AY356" s="1"/>
    </row>
    <row r="357" spans="1:51">
      <c r="A357" s="223"/>
      <c r="B357" s="1"/>
      <c r="C357" s="1"/>
      <c r="D357" s="1"/>
      <c r="E357" s="1"/>
      <c r="F357" s="1"/>
      <c r="G357" s="1"/>
      <c r="H357" s="1"/>
      <c r="I357" s="1"/>
      <c r="J357" s="1"/>
      <c r="K357" s="1"/>
      <c r="L357" s="1"/>
      <c r="M357" s="1"/>
      <c r="N357" s="1"/>
      <c r="O357" s="1"/>
      <c r="P357" s="1"/>
      <c r="Q357" s="1"/>
      <c r="R357" s="1"/>
      <c r="S357" s="1"/>
      <c r="T357" s="1"/>
      <c r="U357" s="1"/>
      <c r="V357" s="66"/>
      <c r="W357" s="1"/>
      <c r="X357" s="66"/>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66"/>
      <c r="AY357" s="1"/>
    </row>
    <row r="358" spans="1:51">
      <c r="A358" s="223"/>
      <c r="B358" s="1"/>
      <c r="C358" s="1"/>
      <c r="D358" s="1"/>
      <c r="E358" s="1"/>
      <c r="F358" s="1"/>
      <c r="G358" s="1"/>
      <c r="H358" s="1"/>
      <c r="I358" s="1"/>
      <c r="J358" s="1"/>
      <c r="K358" s="1"/>
      <c r="L358" s="1"/>
      <c r="M358" s="1"/>
      <c r="N358" s="1"/>
      <c r="O358" s="1"/>
      <c r="P358" s="1"/>
      <c r="Q358" s="1"/>
      <c r="R358" s="1"/>
      <c r="S358" s="1"/>
      <c r="T358" s="1"/>
      <c r="U358" s="1"/>
      <c r="V358" s="66"/>
      <c r="W358" s="1"/>
      <c r="X358" s="66"/>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66"/>
      <c r="AY358" s="1"/>
    </row>
    <row r="359" spans="1:51">
      <c r="A359" s="223"/>
      <c r="B359" s="1"/>
      <c r="C359" s="1"/>
      <c r="D359" s="1"/>
      <c r="E359" s="1"/>
      <c r="F359" s="1"/>
      <c r="G359" s="1"/>
      <c r="H359" s="1"/>
      <c r="I359" s="1"/>
      <c r="J359" s="1"/>
      <c r="K359" s="1"/>
      <c r="L359" s="1"/>
      <c r="M359" s="1"/>
      <c r="N359" s="1"/>
      <c r="O359" s="1"/>
      <c r="P359" s="1"/>
      <c r="Q359" s="1"/>
      <c r="R359" s="1"/>
      <c r="S359" s="1"/>
      <c r="T359" s="1"/>
      <c r="U359" s="1"/>
      <c r="V359" s="66"/>
      <c r="W359" s="1"/>
      <c r="X359" s="66"/>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66"/>
      <c r="AY359" s="1"/>
    </row>
    <row r="360" spans="1:51">
      <c r="A360" s="223"/>
      <c r="B360" s="1"/>
      <c r="C360" s="1"/>
      <c r="D360" s="1"/>
      <c r="E360" s="1"/>
      <c r="F360" s="1"/>
      <c r="G360" s="1"/>
      <c r="H360" s="1"/>
      <c r="I360" s="1"/>
      <c r="J360" s="1"/>
      <c r="K360" s="1"/>
      <c r="L360" s="1"/>
      <c r="M360" s="1"/>
      <c r="N360" s="1"/>
      <c r="O360" s="1"/>
      <c r="P360" s="1"/>
      <c r="Q360" s="1"/>
      <c r="R360" s="1"/>
      <c r="S360" s="1"/>
      <c r="T360" s="1"/>
      <c r="U360" s="1"/>
      <c r="V360" s="66"/>
      <c r="W360" s="1"/>
      <c r="X360" s="66"/>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66"/>
      <c r="AY360" s="1"/>
    </row>
    <row r="361" spans="1:51">
      <c r="A361" s="223"/>
      <c r="B361" s="1"/>
      <c r="C361" s="1"/>
      <c r="D361" s="1"/>
      <c r="E361" s="1"/>
      <c r="F361" s="1"/>
      <c r="G361" s="1"/>
      <c r="H361" s="1"/>
      <c r="I361" s="1"/>
      <c r="J361" s="1"/>
      <c r="K361" s="1"/>
      <c r="L361" s="1"/>
      <c r="M361" s="1"/>
      <c r="N361" s="1"/>
      <c r="O361" s="1"/>
      <c r="P361" s="1"/>
      <c r="Q361" s="1"/>
      <c r="R361" s="1"/>
      <c r="S361" s="1"/>
      <c r="T361" s="1"/>
      <c r="U361" s="1"/>
      <c r="V361" s="66"/>
      <c r="W361" s="1"/>
      <c r="X361" s="66"/>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66"/>
      <c r="AY361" s="1"/>
    </row>
    <row r="362" spans="1:51">
      <c r="A362" s="223"/>
      <c r="B362" s="1"/>
      <c r="C362" s="1"/>
      <c r="D362" s="1"/>
      <c r="E362" s="1"/>
      <c r="F362" s="1"/>
      <c r="G362" s="1"/>
      <c r="H362" s="1"/>
      <c r="I362" s="1"/>
      <c r="J362" s="1"/>
      <c r="K362" s="1"/>
      <c r="L362" s="1"/>
      <c r="M362" s="1"/>
      <c r="N362" s="1"/>
      <c r="O362" s="1"/>
      <c r="P362" s="1"/>
      <c r="Q362" s="1"/>
      <c r="R362" s="1"/>
      <c r="S362" s="1"/>
      <c r="T362" s="1"/>
      <c r="U362" s="1"/>
      <c r="V362" s="66"/>
      <c r="W362" s="1"/>
      <c r="X362" s="66"/>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66"/>
      <c r="AY362" s="1"/>
    </row>
    <row r="363" spans="1:51">
      <c r="A363" s="223"/>
      <c r="B363" s="1"/>
      <c r="C363" s="1"/>
      <c r="D363" s="1"/>
      <c r="E363" s="1"/>
      <c r="F363" s="1"/>
      <c r="G363" s="1"/>
      <c r="H363" s="1"/>
      <c r="I363" s="1"/>
      <c r="J363" s="1"/>
      <c r="K363" s="1"/>
      <c r="L363" s="1"/>
      <c r="M363" s="1"/>
      <c r="N363" s="1"/>
      <c r="O363" s="1"/>
      <c r="P363" s="1"/>
      <c r="Q363" s="1"/>
      <c r="R363" s="1"/>
      <c r="S363" s="1"/>
      <c r="T363" s="1"/>
      <c r="U363" s="1"/>
      <c r="V363" s="66"/>
      <c r="W363" s="1"/>
      <c r="X363" s="66"/>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66"/>
      <c r="AY363" s="1"/>
    </row>
    <row r="364" spans="1:51">
      <c r="A364" s="223"/>
      <c r="B364" s="1"/>
      <c r="C364" s="1"/>
      <c r="D364" s="1"/>
      <c r="E364" s="1"/>
      <c r="F364" s="1"/>
      <c r="G364" s="1"/>
      <c r="H364" s="1"/>
      <c r="I364" s="1"/>
      <c r="J364" s="1"/>
      <c r="K364" s="1"/>
      <c r="L364" s="1"/>
      <c r="M364" s="1"/>
      <c r="N364" s="1"/>
      <c r="O364" s="1"/>
      <c r="P364" s="1"/>
      <c r="Q364" s="1"/>
      <c r="R364" s="1"/>
      <c r="S364" s="1"/>
      <c r="T364" s="1"/>
      <c r="U364" s="1"/>
      <c r="V364" s="66"/>
      <c r="W364" s="1"/>
      <c r="X364" s="66"/>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66"/>
      <c r="AY364" s="1"/>
    </row>
    <row r="365" spans="1:51">
      <c r="A365" s="223"/>
      <c r="B365" s="1"/>
      <c r="C365" s="1"/>
      <c r="D365" s="1"/>
      <c r="E365" s="1"/>
      <c r="F365" s="1"/>
      <c r="G365" s="1"/>
      <c r="H365" s="1"/>
      <c r="I365" s="1"/>
      <c r="J365" s="1"/>
      <c r="K365" s="1"/>
      <c r="L365" s="1"/>
      <c r="M365" s="1"/>
      <c r="N365" s="1"/>
      <c r="O365" s="1"/>
      <c r="P365" s="1"/>
      <c r="Q365" s="1"/>
      <c r="R365" s="1"/>
      <c r="S365" s="1"/>
      <c r="T365" s="1"/>
      <c r="U365" s="1"/>
      <c r="V365" s="66"/>
      <c r="W365" s="1"/>
      <c r="X365" s="66"/>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66"/>
      <c r="AY365" s="1"/>
    </row>
    <row r="366" spans="1:51">
      <c r="A366" s="223"/>
      <c r="B366" s="1"/>
      <c r="C366" s="1"/>
      <c r="D366" s="1"/>
      <c r="E366" s="1"/>
      <c r="F366" s="1"/>
      <c r="G366" s="1"/>
      <c r="H366" s="1"/>
      <c r="I366" s="1"/>
      <c r="J366" s="1"/>
      <c r="K366" s="1"/>
      <c r="L366" s="1"/>
      <c r="M366" s="1"/>
      <c r="N366" s="1"/>
      <c r="O366" s="1"/>
      <c r="P366" s="1"/>
      <c r="Q366" s="1"/>
      <c r="R366" s="1"/>
      <c r="S366" s="1"/>
      <c r="T366" s="1"/>
      <c r="U366" s="1"/>
      <c r="V366" s="66"/>
      <c r="W366" s="1"/>
      <c r="X366" s="66"/>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66"/>
      <c r="AY366" s="1"/>
    </row>
    <row r="367" spans="1:51">
      <c r="A367" s="223"/>
      <c r="B367" s="1"/>
      <c r="C367" s="1"/>
      <c r="D367" s="1"/>
      <c r="E367" s="1"/>
      <c r="F367" s="1"/>
      <c r="G367" s="1"/>
      <c r="H367" s="1"/>
      <c r="I367" s="1"/>
      <c r="J367" s="1"/>
      <c r="K367" s="1"/>
      <c r="L367" s="1"/>
      <c r="M367" s="1"/>
      <c r="N367" s="1"/>
      <c r="O367" s="1"/>
      <c r="P367" s="1"/>
      <c r="Q367" s="1"/>
      <c r="R367" s="1"/>
      <c r="S367" s="1"/>
      <c r="T367" s="1"/>
      <c r="U367" s="1"/>
      <c r="V367" s="66"/>
      <c r="W367" s="1"/>
      <c r="X367" s="66"/>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66"/>
      <c r="AY367" s="1"/>
    </row>
    <row r="368" spans="1:51">
      <c r="A368" s="223"/>
      <c r="B368" s="1"/>
      <c r="C368" s="1"/>
      <c r="D368" s="1"/>
      <c r="E368" s="1"/>
      <c r="F368" s="1"/>
      <c r="G368" s="1"/>
      <c r="H368" s="1"/>
      <c r="I368" s="1"/>
      <c r="J368" s="1"/>
      <c r="K368" s="1"/>
      <c r="L368" s="1"/>
      <c r="M368" s="1"/>
      <c r="N368" s="1"/>
      <c r="O368" s="1"/>
      <c r="P368" s="1"/>
      <c r="Q368" s="1"/>
      <c r="R368" s="1"/>
      <c r="S368" s="1"/>
      <c r="T368" s="1"/>
      <c r="U368" s="1"/>
      <c r="V368" s="66"/>
      <c r="W368" s="1"/>
      <c r="X368" s="66"/>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66"/>
      <c r="AY368" s="1"/>
    </row>
    <row r="369" spans="1:51">
      <c r="A369" s="223"/>
      <c r="B369" s="1"/>
      <c r="C369" s="1"/>
      <c r="D369" s="1"/>
      <c r="E369" s="1"/>
      <c r="F369" s="1"/>
      <c r="G369" s="1"/>
      <c r="H369" s="1"/>
      <c r="I369" s="1"/>
      <c r="J369" s="1"/>
      <c r="K369" s="1"/>
      <c r="L369" s="1"/>
      <c r="M369" s="1"/>
      <c r="N369" s="1"/>
      <c r="O369" s="1"/>
      <c r="P369" s="1"/>
      <c r="Q369" s="1"/>
      <c r="R369" s="1"/>
      <c r="S369" s="1"/>
      <c r="T369" s="1"/>
      <c r="U369" s="1"/>
      <c r="V369" s="66"/>
      <c r="W369" s="1"/>
      <c r="X369" s="66"/>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66"/>
      <c r="AY369" s="1"/>
    </row>
    <row r="370" spans="1:51">
      <c r="A370" s="223"/>
      <c r="B370" s="1"/>
      <c r="C370" s="1"/>
      <c r="D370" s="1"/>
      <c r="E370" s="1"/>
      <c r="F370" s="1"/>
      <c r="G370" s="1"/>
      <c r="H370" s="1"/>
      <c r="I370" s="1"/>
      <c r="J370" s="1"/>
      <c r="K370" s="1"/>
      <c r="L370" s="1"/>
      <c r="M370" s="1"/>
      <c r="N370" s="1"/>
      <c r="O370" s="1"/>
      <c r="P370" s="1"/>
      <c r="Q370" s="1"/>
      <c r="R370" s="1"/>
      <c r="S370" s="1"/>
      <c r="T370" s="1"/>
      <c r="U370" s="1"/>
      <c r="V370" s="66"/>
      <c r="W370" s="1"/>
      <c r="X370" s="66"/>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66"/>
      <c r="AY370" s="1"/>
    </row>
    <row r="371" spans="1:51">
      <c r="A371" s="223"/>
      <c r="B371" s="1"/>
      <c r="C371" s="1"/>
      <c r="D371" s="1"/>
      <c r="E371" s="1"/>
      <c r="F371" s="1"/>
      <c r="G371" s="1"/>
      <c r="H371" s="1"/>
      <c r="I371" s="1"/>
      <c r="J371" s="1"/>
      <c r="K371" s="1"/>
      <c r="L371" s="1"/>
      <c r="M371" s="1"/>
      <c r="N371" s="1"/>
      <c r="O371" s="1"/>
      <c r="P371" s="1"/>
      <c r="Q371" s="1"/>
      <c r="R371" s="1"/>
      <c r="S371" s="1"/>
      <c r="T371" s="1"/>
      <c r="U371" s="1"/>
      <c r="V371" s="66"/>
      <c r="W371" s="1"/>
      <c r="X371" s="66"/>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66"/>
      <c r="AY371" s="1"/>
    </row>
    <row r="372" spans="1:51">
      <c r="A372" s="223"/>
      <c r="B372" s="1"/>
      <c r="C372" s="1"/>
      <c r="D372" s="1"/>
      <c r="E372" s="1"/>
      <c r="F372" s="1"/>
      <c r="G372" s="1"/>
      <c r="H372" s="1"/>
      <c r="I372" s="1"/>
      <c r="J372" s="1"/>
      <c r="K372" s="1"/>
      <c r="L372" s="1"/>
      <c r="M372" s="1"/>
      <c r="N372" s="1"/>
      <c r="O372" s="1"/>
      <c r="P372" s="1"/>
      <c r="Q372" s="1"/>
      <c r="R372" s="1"/>
      <c r="S372" s="1"/>
      <c r="T372" s="1"/>
      <c r="U372" s="1"/>
      <c r="V372" s="66"/>
      <c r="W372" s="1"/>
      <c r="X372" s="66"/>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66"/>
      <c r="AY372" s="1"/>
    </row>
    <row r="373" spans="1:51">
      <c r="A373" s="223"/>
      <c r="B373" s="1"/>
      <c r="C373" s="1"/>
      <c r="D373" s="1"/>
      <c r="E373" s="1"/>
      <c r="F373" s="1"/>
      <c r="G373" s="1"/>
      <c r="H373" s="1"/>
      <c r="I373" s="1"/>
      <c r="J373" s="1"/>
      <c r="K373" s="1"/>
      <c r="L373" s="1"/>
      <c r="M373" s="1"/>
      <c r="N373" s="1"/>
      <c r="O373" s="1"/>
      <c r="P373" s="1"/>
      <c r="Q373" s="1"/>
      <c r="R373" s="1"/>
      <c r="S373" s="1"/>
      <c r="T373" s="1"/>
      <c r="U373" s="1"/>
      <c r="V373" s="66"/>
      <c r="W373" s="1"/>
      <c r="X373" s="66"/>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66"/>
      <c r="AY373" s="1"/>
    </row>
    <row r="374" spans="1:51">
      <c r="A374" s="223"/>
      <c r="B374" s="1"/>
      <c r="C374" s="1"/>
      <c r="D374" s="1"/>
      <c r="E374" s="1"/>
      <c r="F374" s="1"/>
      <c r="G374" s="1"/>
      <c r="H374" s="1"/>
      <c r="I374" s="1"/>
      <c r="J374" s="1"/>
      <c r="K374" s="1"/>
      <c r="L374" s="1"/>
      <c r="M374" s="1"/>
      <c r="N374" s="1"/>
      <c r="O374" s="1"/>
      <c r="P374" s="1"/>
      <c r="Q374" s="1"/>
      <c r="R374" s="1"/>
      <c r="S374" s="1"/>
      <c r="T374" s="1"/>
      <c r="U374" s="1"/>
      <c r="V374" s="66"/>
      <c r="W374" s="1"/>
      <c r="X374" s="66"/>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66"/>
      <c r="AY374" s="1"/>
    </row>
    <row r="375" spans="1:51">
      <c r="A375" s="223"/>
      <c r="B375" s="1"/>
      <c r="C375" s="1"/>
      <c r="D375" s="1"/>
      <c r="E375" s="1"/>
      <c r="F375" s="1"/>
      <c r="G375" s="1"/>
      <c r="H375" s="1"/>
      <c r="I375" s="1"/>
      <c r="J375" s="1"/>
      <c r="K375" s="1"/>
      <c r="L375" s="1"/>
      <c r="M375" s="1"/>
      <c r="N375" s="1"/>
      <c r="O375" s="1"/>
      <c r="P375" s="1"/>
      <c r="Q375" s="1"/>
      <c r="R375" s="1"/>
      <c r="S375" s="1"/>
      <c r="T375" s="1"/>
      <c r="U375" s="1"/>
      <c r="V375" s="66"/>
      <c r="W375" s="1"/>
      <c r="X375" s="66"/>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66"/>
      <c r="AY375" s="1"/>
    </row>
    <row r="376" spans="1:51">
      <c r="A376" s="223"/>
      <c r="B376" s="1"/>
      <c r="C376" s="1"/>
      <c r="D376" s="1"/>
      <c r="E376" s="1"/>
      <c r="F376" s="1"/>
      <c r="G376" s="1"/>
      <c r="H376" s="1"/>
      <c r="I376" s="1"/>
      <c r="J376" s="1"/>
      <c r="K376" s="1"/>
      <c r="L376" s="1"/>
      <c r="M376" s="1"/>
      <c r="N376" s="1"/>
      <c r="O376" s="1"/>
      <c r="P376" s="1"/>
      <c r="Q376" s="1"/>
      <c r="R376" s="1"/>
      <c r="S376" s="1"/>
      <c r="T376" s="1"/>
      <c r="U376" s="1"/>
      <c r="V376" s="66"/>
      <c r="W376" s="1"/>
      <c r="X376" s="66"/>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66"/>
      <c r="AY376" s="1"/>
    </row>
    <row r="377" spans="1:51">
      <c r="A377" s="223"/>
      <c r="B377" s="1"/>
      <c r="C377" s="1"/>
      <c r="D377" s="1"/>
      <c r="E377" s="1"/>
      <c r="F377" s="1"/>
      <c r="G377" s="1"/>
      <c r="H377" s="1"/>
      <c r="I377" s="1"/>
      <c r="J377" s="1"/>
      <c r="K377" s="1"/>
      <c r="L377" s="1"/>
      <c r="M377" s="1"/>
      <c r="N377" s="1"/>
      <c r="O377" s="1"/>
      <c r="P377" s="1"/>
      <c r="Q377" s="1"/>
      <c r="R377" s="1"/>
      <c r="S377" s="1"/>
      <c r="T377" s="1"/>
      <c r="U377" s="1"/>
      <c r="V377" s="66"/>
      <c r="W377" s="1"/>
      <c r="X377" s="66"/>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66"/>
      <c r="AY377" s="1"/>
    </row>
    <row r="378" spans="1:51">
      <c r="A378" s="223"/>
      <c r="B378" s="1"/>
      <c r="C378" s="1"/>
      <c r="D378" s="1"/>
      <c r="E378" s="1"/>
      <c r="F378" s="1"/>
      <c r="G378" s="1"/>
      <c r="H378" s="1"/>
      <c r="I378" s="1"/>
      <c r="J378" s="1"/>
      <c r="K378" s="1"/>
      <c r="L378" s="1"/>
      <c r="M378" s="1"/>
      <c r="N378" s="1"/>
      <c r="O378" s="1"/>
      <c r="P378" s="1"/>
      <c r="Q378" s="1"/>
      <c r="R378" s="1"/>
      <c r="S378" s="1"/>
      <c r="T378" s="1"/>
      <c r="U378" s="1"/>
      <c r="V378" s="66"/>
      <c r="W378" s="1"/>
      <c r="X378" s="66"/>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66"/>
      <c r="AY378" s="1"/>
    </row>
    <row r="379" spans="1:51">
      <c r="A379" s="223"/>
      <c r="B379" s="1"/>
      <c r="C379" s="1"/>
      <c r="D379" s="1"/>
      <c r="E379" s="1"/>
      <c r="F379" s="1"/>
      <c r="G379" s="1"/>
      <c r="H379" s="1"/>
      <c r="I379" s="1"/>
      <c r="J379" s="1"/>
      <c r="K379" s="1"/>
      <c r="L379" s="1"/>
      <c r="M379" s="1"/>
      <c r="N379" s="1"/>
      <c r="O379" s="1"/>
      <c r="P379" s="1"/>
      <c r="Q379" s="1"/>
      <c r="R379" s="1"/>
      <c r="S379" s="1"/>
      <c r="T379" s="1"/>
      <c r="U379" s="1"/>
      <c r="V379" s="66"/>
      <c r="W379" s="1"/>
      <c r="X379" s="66"/>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66"/>
      <c r="AY379" s="1"/>
    </row>
    <row r="380" spans="1:51">
      <c r="A380" s="223"/>
      <c r="B380" s="1"/>
      <c r="C380" s="1"/>
      <c r="D380" s="1"/>
      <c r="E380" s="1"/>
      <c r="F380" s="1"/>
      <c r="G380" s="1"/>
      <c r="H380" s="1"/>
      <c r="I380" s="1"/>
      <c r="J380" s="1"/>
      <c r="K380" s="1"/>
      <c r="L380" s="1"/>
      <c r="M380" s="1"/>
      <c r="N380" s="1"/>
      <c r="O380" s="1"/>
      <c r="P380" s="1"/>
      <c r="Q380" s="1"/>
      <c r="R380" s="1"/>
      <c r="S380" s="1"/>
      <c r="T380" s="1"/>
      <c r="U380" s="1"/>
      <c r="V380" s="66"/>
      <c r="W380" s="1"/>
      <c r="X380" s="66"/>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66"/>
      <c r="AY380" s="1"/>
    </row>
    <row r="381" spans="1:51">
      <c r="A381" s="223"/>
      <c r="B381" s="1"/>
      <c r="C381" s="1"/>
      <c r="D381" s="1"/>
      <c r="E381" s="1"/>
      <c r="F381" s="1"/>
      <c r="G381" s="1"/>
      <c r="H381" s="1"/>
      <c r="I381" s="1"/>
      <c r="J381" s="1"/>
      <c r="K381" s="1"/>
      <c r="L381" s="1"/>
      <c r="M381" s="1"/>
      <c r="N381" s="1"/>
      <c r="O381" s="1"/>
      <c r="P381" s="1"/>
      <c r="Q381" s="1"/>
      <c r="R381" s="1"/>
      <c r="S381" s="1"/>
      <c r="T381" s="1"/>
      <c r="U381" s="1"/>
      <c r="V381" s="66"/>
      <c r="W381" s="1"/>
      <c r="X381" s="66"/>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66"/>
      <c r="AY381" s="1"/>
    </row>
    <row r="382" spans="1:51">
      <c r="A382" s="223"/>
      <c r="B382" s="1"/>
      <c r="C382" s="1"/>
      <c r="D382" s="1"/>
      <c r="E382" s="1"/>
      <c r="F382" s="1"/>
      <c r="G382" s="1"/>
      <c r="H382" s="1"/>
      <c r="I382" s="1"/>
      <c r="J382" s="1"/>
      <c r="K382" s="1"/>
      <c r="L382" s="1"/>
      <c r="M382" s="1"/>
      <c r="N382" s="1"/>
      <c r="O382" s="1"/>
      <c r="P382" s="1"/>
      <c r="Q382" s="1"/>
      <c r="R382" s="1"/>
      <c r="S382" s="1"/>
      <c r="T382" s="1"/>
      <c r="U382" s="1"/>
      <c r="V382" s="66"/>
      <c r="W382" s="1"/>
      <c r="X382" s="66"/>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66"/>
      <c r="AY382" s="1"/>
    </row>
    <row r="383" spans="1:51">
      <c r="A383" s="223"/>
      <c r="B383" s="1"/>
      <c r="C383" s="1"/>
      <c r="D383" s="1"/>
      <c r="E383" s="1"/>
      <c r="F383" s="1"/>
      <c r="G383" s="1"/>
      <c r="H383" s="1"/>
      <c r="I383" s="1"/>
      <c r="J383" s="1"/>
      <c r="K383" s="1"/>
      <c r="L383" s="1"/>
      <c r="M383" s="1"/>
      <c r="N383" s="1"/>
      <c r="O383" s="1"/>
      <c r="P383" s="1"/>
      <c r="Q383" s="1"/>
      <c r="R383" s="1"/>
      <c r="S383" s="1"/>
      <c r="T383" s="1"/>
      <c r="U383" s="1"/>
      <c r="V383" s="66"/>
      <c r="W383" s="1"/>
      <c r="X383" s="66"/>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66"/>
      <c r="AY383" s="1"/>
    </row>
    <row r="384" spans="1:51">
      <c r="A384" s="223"/>
      <c r="B384" s="1"/>
      <c r="C384" s="1"/>
      <c r="D384" s="1"/>
      <c r="E384" s="1"/>
      <c r="F384" s="1"/>
      <c r="G384" s="1"/>
      <c r="H384" s="1"/>
      <c r="I384" s="1"/>
      <c r="J384" s="1"/>
      <c r="K384" s="1"/>
      <c r="L384" s="1"/>
      <c r="M384" s="1"/>
      <c r="N384" s="1"/>
      <c r="O384" s="1"/>
      <c r="P384" s="1"/>
      <c r="Q384" s="1"/>
      <c r="R384" s="1"/>
      <c r="S384" s="1"/>
      <c r="T384" s="1"/>
      <c r="U384" s="1"/>
      <c r="V384" s="66"/>
      <c r="W384" s="1"/>
      <c r="X384" s="66"/>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66"/>
      <c r="AY384" s="1"/>
    </row>
    <row r="385" spans="1:51">
      <c r="A385" s="223"/>
      <c r="B385" s="1"/>
      <c r="C385" s="1"/>
      <c r="D385" s="1"/>
      <c r="E385" s="1"/>
      <c r="F385" s="1"/>
      <c r="G385" s="1"/>
      <c r="H385" s="1"/>
      <c r="I385" s="1"/>
      <c r="J385" s="1"/>
      <c r="K385" s="1"/>
      <c r="L385" s="1"/>
      <c r="M385" s="1"/>
      <c r="N385" s="1"/>
      <c r="O385" s="1"/>
      <c r="P385" s="1"/>
      <c r="Q385" s="1"/>
      <c r="R385" s="1"/>
      <c r="S385" s="1"/>
      <c r="T385" s="1"/>
      <c r="U385" s="1"/>
      <c r="V385" s="66"/>
      <c r="W385" s="1"/>
      <c r="X385" s="66"/>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66"/>
      <c r="AY385" s="1"/>
    </row>
    <row r="386" spans="1:51">
      <c r="A386" s="223"/>
      <c r="B386" s="1"/>
      <c r="C386" s="1"/>
      <c r="D386" s="1"/>
      <c r="E386" s="1"/>
      <c r="F386" s="1"/>
      <c r="G386" s="1"/>
      <c r="H386" s="1"/>
      <c r="I386" s="1"/>
      <c r="J386" s="1"/>
      <c r="K386" s="1"/>
      <c r="L386" s="1"/>
      <c r="M386" s="1"/>
      <c r="N386" s="1"/>
      <c r="O386" s="1"/>
      <c r="P386" s="1"/>
      <c r="Q386" s="1"/>
      <c r="R386" s="1"/>
      <c r="S386" s="1"/>
      <c r="T386" s="1"/>
      <c r="U386" s="1"/>
      <c r="V386" s="66"/>
      <c r="W386" s="1"/>
      <c r="X386" s="66"/>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66"/>
      <c r="AY386" s="1"/>
    </row>
    <row r="387" spans="1:51">
      <c r="A387" s="223"/>
      <c r="B387" s="1"/>
      <c r="C387" s="1"/>
      <c r="D387" s="1"/>
      <c r="E387" s="1"/>
      <c r="F387" s="1"/>
      <c r="G387" s="1"/>
      <c r="H387" s="1"/>
      <c r="I387" s="1"/>
      <c r="J387" s="1"/>
      <c r="K387" s="1"/>
      <c r="L387" s="1"/>
      <c r="M387" s="1"/>
      <c r="N387" s="1"/>
      <c r="O387" s="1"/>
      <c r="P387" s="1"/>
      <c r="Q387" s="1"/>
      <c r="R387" s="1"/>
      <c r="S387" s="1"/>
      <c r="T387" s="1"/>
      <c r="U387" s="1"/>
      <c r="V387" s="66"/>
      <c r="W387" s="1"/>
      <c r="X387" s="66"/>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66"/>
      <c r="AY387" s="1"/>
    </row>
    <row r="388" spans="1:51">
      <c r="A388" s="223"/>
      <c r="B388" s="1"/>
      <c r="C388" s="1"/>
      <c r="D388" s="1"/>
      <c r="E388" s="1"/>
      <c r="F388" s="1"/>
      <c r="G388" s="1"/>
      <c r="H388" s="1"/>
      <c r="I388" s="1"/>
      <c r="J388" s="1"/>
      <c r="K388" s="1"/>
      <c r="L388" s="1"/>
      <c r="M388" s="1"/>
      <c r="N388" s="1"/>
      <c r="O388" s="1"/>
      <c r="P388" s="1"/>
      <c r="Q388" s="1"/>
      <c r="R388" s="1"/>
      <c r="S388" s="1"/>
      <c r="T388" s="1"/>
      <c r="U388" s="1"/>
      <c r="V388" s="66"/>
      <c r="W388" s="1"/>
      <c r="X388" s="66"/>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66"/>
      <c r="AY388" s="1"/>
    </row>
    <row r="389" spans="1:51">
      <c r="A389" s="223"/>
      <c r="B389" s="1"/>
      <c r="C389" s="1"/>
      <c r="D389" s="1"/>
      <c r="E389" s="1"/>
      <c r="F389" s="1"/>
      <c r="G389" s="1"/>
      <c r="H389" s="1"/>
      <c r="I389" s="1"/>
      <c r="J389" s="1"/>
      <c r="K389" s="1"/>
      <c r="L389" s="1"/>
      <c r="M389" s="1"/>
      <c r="N389" s="1"/>
      <c r="O389" s="1"/>
      <c r="P389" s="1"/>
      <c r="Q389" s="1"/>
      <c r="R389" s="1"/>
      <c r="S389" s="1"/>
      <c r="T389" s="1"/>
      <c r="U389" s="1"/>
      <c r="V389" s="66"/>
      <c r="W389" s="1"/>
      <c r="X389" s="66"/>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66"/>
      <c r="AY389" s="1"/>
    </row>
    <row r="390" spans="1:51">
      <c r="A390" s="223"/>
      <c r="B390" s="1"/>
      <c r="C390" s="1"/>
      <c r="D390" s="1"/>
      <c r="E390" s="1"/>
      <c r="F390" s="1"/>
      <c r="G390" s="1"/>
      <c r="H390" s="1"/>
      <c r="I390" s="1"/>
      <c r="J390" s="1"/>
      <c r="K390" s="1"/>
      <c r="L390" s="1"/>
      <c r="M390" s="1"/>
      <c r="N390" s="1"/>
      <c r="O390" s="1"/>
      <c r="P390" s="1"/>
      <c r="Q390" s="1"/>
      <c r="R390" s="1"/>
      <c r="S390" s="1"/>
      <c r="T390" s="1"/>
      <c r="U390" s="1"/>
      <c r="V390" s="66"/>
      <c r="W390" s="1"/>
      <c r="X390" s="66"/>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66"/>
      <c r="AY390" s="1"/>
    </row>
    <row r="391" spans="1:51">
      <c r="A391" s="223"/>
      <c r="B391" s="1"/>
      <c r="C391" s="1"/>
      <c r="D391" s="1"/>
      <c r="E391" s="1"/>
      <c r="F391" s="1"/>
      <c r="G391" s="1"/>
      <c r="H391" s="1"/>
      <c r="I391" s="1"/>
      <c r="J391" s="1"/>
      <c r="K391" s="1"/>
      <c r="L391" s="1"/>
      <c r="M391" s="1"/>
      <c r="N391" s="1"/>
      <c r="O391" s="1"/>
      <c r="P391" s="1"/>
      <c r="Q391" s="1"/>
      <c r="R391" s="1"/>
      <c r="S391" s="1"/>
      <c r="T391" s="1"/>
      <c r="U391" s="1"/>
      <c r="V391" s="66"/>
      <c r="W391" s="1"/>
      <c r="X391" s="66"/>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66"/>
      <c r="AY391" s="1"/>
    </row>
    <row r="392" spans="1:51">
      <c r="A392" s="223"/>
      <c r="B392" s="1"/>
      <c r="C392" s="1"/>
      <c r="D392" s="1"/>
      <c r="E392" s="1"/>
      <c r="F392" s="1"/>
      <c r="G392" s="1"/>
      <c r="H392" s="1"/>
      <c r="I392" s="1"/>
      <c r="J392" s="1"/>
      <c r="K392" s="1"/>
      <c r="L392" s="1"/>
      <c r="M392" s="1"/>
      <c r="N392" s="1"/>
      <c r="O392" s="1"/>
      <c r="P392" s="1"/>
      <c r="Q392" s="1"/>
      <c r="R392" s="1"/>
      <c r="S392" s="1"/>
      <c r="T392" s="1"/>
      <c r="U392" s="1"/>
      <c r="V392" s="66"/>
      <c r="W392" s="1"/>
      <c r="X392" s="66"/>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66"/>
      <c r="AY392" s="1"/>
    </row>
    <row r="393" spans="1:51">
      <c r="A393" s="223"/>
      <c r="B393" s="1"/>
      <c r="C393" s="1"/>
      <c r="D393" s="1"/>
      <c r="E393" s="1"/>
      <c r="F393" s="1"/>
      <c r="G393" s="1"/>
      <c r="H393" s="1"/>
      <c r="I393" s="1"/>
      <c r="J393" s="1"/>
      <c r="K393" s="1"/>
      <c r="L393" s="1"/>
      <c r="M393" s="1"/>
      <c r="N393" s="1"/>
      <c r="O393" s="1"/>
      <c r="P393" s="1"/>
      <c r="Q393" s="1"/>
      <c r="R393" s="1"/>
      <c r="S393" s="1"/>
      <c r="T393" s="1"/>
      <c r="U393" s="1"/>
      <c r="V393" s="66"/>
      <c r="W393" s="1"/>
      <c r="X393" s="66"/>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66"/>
      <c r="AY393" s="1"/>
    </row>
    <row r="394" spans="1:51">
      <c r="A394" s="223"/>
      <c r="B394" s="1"/>
      <c r="C394" s="1"/>
      <c r="D394" s="1"/>
      <c r="E394" s="1"/>
      <c r="F394" s="1"/>
      <c r="G394" s="1"/>
      <c r="H394" s="1"/>
      <c r="I394" s="1"/>
      <c r="J394" s="1"/>
      <c r="K394" s="1"/>
      <c r="L394" s="1"/>
      <c r="M394" s="1"/>
      <c r="N394" s="1"/>
      <c r="O394" s="1"/>
      <c r="P394" s="1"/>
      <c r="Q394" s="1"/>
      <c r="R394" s="1"/>
      <c r="S394" s="1"/>
      <c r="T394" s="1"/>
      <c r="U394" s="1"/>
      <c r="V394" s="66"/>
      <c r="W394" s="1"/>
      <c r="X394" s="66"/>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66"/>
      <c r="AY394" s="1"/>
    </row>
    <row r="395" spans="1:51">
      <c r="A395" s="223"/>
      <c r="B395" s="1"/>
      <c r="C395" s="1"/>
      <c r="D395" s="1"/>
      <c r="E395" s="1"/>
      <c r="F395" s="1"/>
      <c r="G395" s="1"/>
      <c r="H395" s="1"/>
      <c r="I395" s="1"/>
      <c r="J395" s="1"/>
      <c r="K395" s="1"/>
      <c r="L395" s="1"/>
      <c r="M395" s="1"/>
      <c r="N395" s="1"/>
      <c r="O395" s="1"/>
      <c r="P395" s="1"/>
      <c r="Q395" s="1"/>
      <c r="R395" s="1"/>
      <c r="S395" s="1"/>
      <c r="T395" s="1"/>
      <c r="U395" s="1"/>
      <c r="V395" s="66"/>
      <c r="W395" s="1"/>
      <c r="X395" s="66"/>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66"/>
      <c r="AY395" s="1"/>
    </row>
    <row r="396" spans="1:51">
      <c r="A396" s="223"/>
      <c r="B396" s="1"/>
      <c r="C396" s="1"/>
      <c r="D396" s="1"/>
      <c r="E396" s="1"/>
      <c r="F396" s="1"/>
      <c r="G396" s="1"/>
      <c r="H396" s="1"/>
      <c r="I396" s="1"/>
      <c r="J396" s="1"/>
      <c r="K396" s="1"/>
      <c r="L396" s="1"/>
      <c r="M396" s="1"/>
      <c r="N396" s="1"/>
      <c r="O396" s="1"/>
      <c r="P396" s="1"/>
      <c r="Q396" s="1"/>
      <c r="R396" s="1"/>
      <c r="S396" s="1"/>
      <c r="T396" s="1"/>
      <c r="U396" s="1"/>
      <c r="V396" s="66"/>
      <c r="W396" s="1"/>
      <c r="X396" s="66"/>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66"/>
      <c r="AY396" s="1"/>
    </row>
    <row r="397" spans="1:51">
      <c r="A397" s="223"/>
      <c r="B397" s="1"/>
      <c r="C397" s="1"/>
      <c r="D397" s="1"/>
      <c r="E397" s="1"/>
      <c r="F397" s="1"/>
      <c r="G397" s="1"/>
      <c r="H397" s="1"/>
      <c r="I397" s="1"/>
      <c r="J397" s="1"/>
      <c r="K397" s="1"/>
      <c r="L397" s="1"/>
      <c r="M397" s="1"/>
      <c r="N397" s="1"/>
      <c r="O397" s="1"/>
      <c r="P397" s="1"/>
      <c r="Q397" s="1"/>
      <c r="R397" s="1"/>
      <c r="S397" s="1"/>
      <c r="T397" s="1"/>
      <c r="U397" s="1"/>
      <c r="V397" s="66"/>
      <c r="W397" s="1"/>
      <c r="X397" s="66"/>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66"/>
      <c r="AY397" s="1"/>
    </row>
    <row r="398" spans="1:51">
      <c r="A398" s="223"/>
      <c r="B398" s="1"/>
      <c r="C398" s="1"/>
      <c r="D398" s="1"/>
      <c r="E398" s="1"/>
      <c r="F398" s="1"/>
      <c r="G398" s="1"/>
      <c r="H398" s="1"/>
      <c r="I398" s="1"/>
      <c r="J398" s="1"/>
      <c r="K398" s="1"/>
      <c r="L398" s="1"/>
      <c r="M398" s="1"/>
      <c r="N398" s="1"/>
      <c r="O398" s="1"/>
      <c r="P398" s="1"/>
      <c r="Q398" s="1"/>
      <c r="R398" s="1"/>
      <c r="S398" s="1"/>
      <c r="T398" s="1"/>
      <c r="U398" s="1"/>
      <c r="V398" s="66"/>
      <c r="W398" s="1"/>
      <c r="X398" s="66"/>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66"/>
      <c r="AY398" s="1"/>
    </row>
    <row r="399" spans="1:51">
      <c r="A399" s="223"/>
      <c r="B399" s="1"/>
      <c r="C399" s="1"/>
      <c r="D399" s="1"/>
      <c r="E399" s="1"/>
      <c r="F399" s="1"/>
      <c r="G399" s="1"/>
      <c r="H399" s="1"/>
      <c r="I399" s="1"/>
      <c r="J399" s="1"/>
      <c r="K399" s="1"/>
      <c r="L399" s="1"/>
      <c r="M399" s="1"/>
      <c r="N399" s="1"/>
      <c r="O399" s="1"/>
      <c r="P399" s="1"/>
      <c r="Q399" s="1"/>
      <c r="R399" s="1"/>
      <c r="S399" s="1"/>
      <c r="T399" s="1"/>
      <c r="U399" s="1"/>
      <c r="V399" s="66"/>
      <c r="W399" s="1"/>
      <c r="X399" s="66"/>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66"/>
      <c r="AY399" s="1"/>
    </row>
    <row r="400" spans="1:51">
      <c r="A400" s="223"/>
      <c r="B400" s="1"/>
      <c r="C400" s="1"/>
      <c r="D400" s="1"/>
      <c r="E400" s="1"/>
      <c r="F400" s="1"/>
      <c r="G400" s="1"/>
      <c r="H400" s="1"/>
      <c r="I400" s="1"/>
      <c r="J400" s="1"/>
      <c r="K400" s="1"/>
      <c r="L400" s="1"/>
      <c r="M400" s="1"/>
      <c r="N400" s="1"/>
      <c r="O400" s="1"/>
      <c r="P400" s="1"/>
      <c r="Q400" s="1"/>
      <c r="R400" s="1"/>
      <c r="S400" s="1"/>
      <c r="T400" s="1"/>
      <c r="U400" s="1"/>
      <c r="V400" s="66"/>
      <c r="W400" s="1"/>
      <c r="X400" s="66"/>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66"/>
      <c r="AY400" s="1"/>
    </row>
    <row r="401" spans="1:51">
      <c r="A401" s="223"/>
      <c r="B401" s="1"/>
      <c r="C401" s="1"/>
      <c r="D401" s="1"/>
      <c r="E401" s="1"/>
      <c r="F401" s="1"/>
      <c r="G401" s="1"/>
      <c r="H401" s="1"/>
      <c r="I401" s="1"/>
      <c r="J401" s="1"/>
      <c r="K401" s="1"/>
      <c r="L401" s="1"/>
      <c r="M401" s="1"/>
      <c r="N401" s="1"/>
      <c r="O401" s="1"/>
      <c r="P401" s="1"/>
      <c r="Q401" s="1"/>
      <c r="R401" s="1"/>
      <c r="S401" s="1"/>
      <c r="T401" s="1"/>
      <c r="U401" s="1"/>
      <c r="V401" s="66"/>
      <c r="W401" s="1"/>
      <c r="X401" s="66"/>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66"/>
      <c r="AY401" s="1"/>
    </row>
    <row r="402" spans="1:51">
      <c r="A402" s="223"/>
      <c r="B402" s="1"/>
      <c r="C402" s="1"/>
      <c r="D402" s="1"/>
      <c r="E402" s="1"/>
      <c r="F402" s="1"/>
      <c r="G402" s="1"/>
      <c r="H402" s="1"/>
      <c r="I402" s="1"/>
      <c r="J402" s="1"/>
      <c r="K402" s="1"/>
      <c r="L402" s="1"/>
      <c r="M402" s="1"/>
      <c r="N402" s="1"/>
      <c r="O402" s="1"/>
      <c r="P402" s="1"/>
      <c r="Q402" s="1"/>
      <c r="R402" s="1"/>
      <c r="S402" s="1"/>
      <c r="T402" s="1"/>
      <c r="U402" s="1"/>
      <c r="V402" s="66"/>
      <c r="W402" s="1"/>
      <c r="X402" s="66"/>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66"/>
      <c r="AY402" s="1"/>
    </row>
    <row r="403" spans="1:51">
      <c r="A403" s="223"/>
      <c r="B403" s="1"/>
      <c r="C403" s="1"/>
      <c r="D403" s="1"/>
      <c r="E403" s="1"/>
      <c r="F403" s="1"/>
      <c r="G403" s="1"/>
      <c r="H403" s="1"/>
      <c r="I403" s="1"/>
      <c r="J403" s="1"/>
      <c r="K403" s="1"/>
      <c r="L403" s="1"/>
      <c r="M403" s="1"/>
      <c r="N403" s="1"/>
      <c r="O403" s="1"/>
      <c r="P403" s="1"/>
      <c r="Q403" s="1"/>
      <c r="R403" s="1"/>
      <c r="S403" s="1"/>
      <c r="T403" s="1"/>
      <c r="U403" s="1"/>
      <c r="V403" s="66"/>
      <c r="W403" s="1"/>
      <c r="X403" s="66"/>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66"/>
      <c r="AY403" s="1"/>
    </row>
    <row r="404" spans="1:51">
      <c r="A404" s="223"/>
      <c r="B404" s="1"/>
      <c r="C404" s="1"/>
      <c r="D404" s="1"/>
      <c r="E404" s="1"/>
      <c r="F404" s="1"/>
      <c r="G404" s="1"/>
      <c r="H404" s="1"/>
      <c r="I404" s="1"/>
      <c r="J404" s="1"/>
      <c r="K404" s="1"/>
      <c r="L404" s="1"/>
      <c r="M404" s="1"/>
      <c r="N404" s="1"/>
      <c r="O404" s="1"/>
      <c r="P404" s="1"/>
      <c r="Q404" s="1"/>
      <c r="R404" s="1"/>
      <c r="S404" s="1"/>
      <c r="T404" s="1"/>
      <c r="U404" s="1"/>
      <c r="V404" s="66"/>
      <c r="W404" s="1"/>
      <c r="X404" s="66"/>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66"/>
      <c r="AY404" s="1"/>
    </row>
    <row r="405" spans="1:51">
      <c r="A405" s="223"/>
      <c r="B405" s="1"/>
      <c r="C405" s="1"/>
      <c r="D405" s="1"/>
      <c r="E405" s="1"/>
      <c r="F405" s="1"/>
      <c r="G405" s="1"/>
      <c r="H405" s="1"/>
      <c r="I405" s="1"/>
      <c r="J405" s="1"/>
      <c r="K405" s="1"/>
      <c r="L405" s="1"/>
      <c r="M405" s="1"/>
      <c r="N405" s="1"/>
      <c r="O405" s="1"/>
      <c r="P405" s="1"/>
      <c r="Q405" s="1"/>
      <c r="R405" s="1"/>
      <c r="S405" s="1"/>
      <c r="T405" s="1"/>
      <c r="U405" s="1"/>
      <c r="V405" s="66"/>
      <c r="W405" s="1"/>
      <c r="X405" s="66"/>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66"/>
      <c r="AY405" s="1"/>
    </row>
    <row r="406" spans="1:51">
      <c r="A406" s="223"/>
      <c r="B406" s="1"/>
      <c r="C406" s="1"/>
      <c r="D406" s="1"/>
      <c r="E406" s="1"/>
      <c r="F406" s="1"/>
      <c r="G406" s="1"/>
      <c r="H406" s="1"/>
      <c r="I406" s="1"/>
      <c r="J406" s="1"/>
      <c r="K406" s="1"/>
      <c r="L406" s="1"/>
      <c r="M406" s="1"/>
      <c r="N406" s="1"/>
      <c r="O406" s="1"/>
      <c r="P406" s="1"/>
      <c r="Q406" s="1"/>
      <c r="R406" s="1"/>
      <c r="S406" s="1"/>
      <c r="T406" s="1"/>
      <c r="U406" s="1"/>
      <c r="V406" s="66"/>
      <c r="W406" s="1"/>
      <c r="X406" s="66"/>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66"/>
      <c r="AY406" s="1"/>
    </row>
    <row r="407" spans="1:51">
      <c r="A407" s="223"/>
      <c r="B407" s="1"/>
      <c r="C407" s="1"/>
      <c r="D407" s="1"/>
      <c r="E407" s="1"/>
      <c r="F407" s="1"/>
      <c r="G407" s="1"/>
      <c r="H407" s="1"/>
      <c r="I407" s="1"/>
      <c r="J407" s="1"/>
      <c r="K407" s="1"/>
      <c r="L407" s="1"/>
      <c r="M407" s="1"/>
      <c r="N407" s="1"/>
      <c r="O407" s="1"/>
      <c r="P407" s="1"/>
      <c r="Q407" s="1"/>
      <c r="R407" s="1"/>
      <c r="S407" s="1"/>
      <c r="T407" s="1"/>
      <c r="U407" s="1"/>
      <c r="V407" s="66"/>
      <c r="W407" s="1"/>
      <c r="X407" s="66"/>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66"/>
      <c r="AY407" s="1"/>
    </row>
    <row r="408" spans="1:51">
      <c r="A408" s="223"/>
      <c r="B408" s="1"/>
      <c r="C408" s="1"/>
      <c r="D408" s="1"/>
      <c r="E408" s="1"/>
      <c r="F408" s="1"/>
      <c r="G408" s="1"/>
      <c r="H408" s="1"/>
      <c r="I408" s="1"/>
      <c r="J408" s="1"/>
      <c r="K408" s="1"/>
      <c r="L408" s="1"/>
      <c r="M408" s="1"/>
      <c r="N408" s="1"/>
      <c r="O408" s="1"/>
      <c r="P408" s="1"/>
      <c r="Q408" s="1"/>
      <c r="R408" s="1"/>
      <c r="S408" s="1"/>
      <c r="T408" s="1"/>
      <c r="U408" s="1"/>
      <c r="V408" s="66"/>
      <c r="W408" s="1"/>
      <c r="X408" s="66"/>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66"/>
      <c r="AY408" s="1"/>
    </row>
    <row r="409" spans="1:51">
      <c r="A409" s="223"/>
      <c r="B409" s="1"/>
      <c r="C409" s="1"/>
      <c r="D409" s="1"/>
      <c r="E409" s="1"/>
      <c r="F409" s="1"/>
      <c r="G409" s="1"/>
      <c r="H409" s="1"/>
      <c r="I409" s="1"/>
      <c r="J409" s="1"/>
      <c r="K409" s="1"/>
      <c r="L409" s="1"/>
      <c r="M409" s="1"/>
      <c r="N409" s="1"/>
      <c r="O409" s="1"/>
      <c r="P409" s="1"/>
      <c r="Q409" s="1"/>
      <c r="R409" s="1"/>
      <c r="S409" s="1"/>
      <c r="T409" s="1"/>
      <c r="U409" s="1"/>
      <c r="V409" s="66"/>
      <c r="W409" s="1"/>
      <c r="X409" s="66"/>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66"/>
      <c r="AY409" s="1"/>
    </row>
    <row r="410" spans="1:51">
      <c r="A410" s="223"/>
      <c r="B410" s="1"/>
      <c r="C410" s="1"/>
      <c r="D410" s="1"/>
      <c r="E410" s="1"/>
      <c r="F410" s="1"/>
      <c r="G410" s="1"/>
      <c r="H410" s="1"/>
      <c r="I410" s="1"/>
      <c r="J410" s="1"/>
      <c r="K410" s="1"/>
      <c r="L410" s="1"/>
      <c r="M410" s="1"/>
      <c r="N410" s="1"/>
      <c r="O410" s="1"/>
      <c r="P410" s="1"/>
      <c r="Q410" s="1"/>
      <c r="R410" s="1"/>
      <c r="S410" s="1"/>
      <c r="T410" s="1"/>
      <c r="U410" s="1"/>
      <c r="V410" s="66"/>
      <c r="W410" s="1"/>
      <c r="X410" s="66"/>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66"/>
      <c r="AY410" s="1"/>
    </row>
    <row r="411" spans="1:51">
      <c r="A411" s="223"/>
      <c r="B411" s="1"/>
      <c r="C411" s="1"/>
      <c r="D411" s="1"/>
      <c r="E411" s="1"/>
      <c r="F411" s="1"/>
      <c r="G411" s="1"/>
      <c r="H411" s="1"/>
      <c r="I411" s="1"/>
      <c r="J411" s="1"/>
      <c r="K411" s="1"/>
      <c r="L411" s="1"/>
      <c r="M411" s="1"/>
      <c r="N411" s="1"/>
      <c r="O411" s="1"/>
      <c r="P411" s="1"/>
      <c r="Q411" s="1"/>
      <c r="R411" s="1"/>
      <c r="S411" s="1"/>
      <c r="T411" s="1"/>
      <c r="U411" s="1"/>
      <c r="V411" s="66"/>
      <c r="W411" s="1"/>
      <c r="X411" s="66"/>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66"/>
      <c r="AY411" s="1"/>
    </row>
    <row r="412" spans="1:51">
      <c r="A412" s="223"/>
      <c r="B412" s="1"/>
      <c r="C412" s="1"/>
      <c r="D412" s="1"/>
      <c r="E412" s="1"/>
      <c r="F412" s="1"/>
      <c r="G412" s="1"/>
      <c r="H412" s="1"/>
      <c r="I412" s="1"/>
      <c r="J412" s="1"/>
      <c r="K412" s="1"/>
      <c r="L412" s="1"/>
      <c r="M412" s="1"/>
      <c r="N412" s="1"/>
      <c r="O412" s="1"/>
      <c r="P412" s="1"/>
      <c r="Q412" s="1"/>
      <c r="R412" s="1"/>
      <c r="S412" s="1"/>
      <c r="T412" s="1"/>
      <c r="U412" s="1"/>
      <c r="V412" s="66"/>
      <c r="W412" s="1"/>
      <c r="X412" s="66"/>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66"/>
      <c r="AY412" s="1"/>
    </row>
    <row r="413" spans="1:51">
      <c r="A413" s="223"/>
      <c r="B413" s="1"/>
      <c r="C413" s="1"/>
      <c r="D413" s="1"/>
      <c r="E413" s="1"/>
      <c r="F413" s="1"/>
      <c r="G413" s="1"/>
      <c r="H413" s="1"/>
      <c r="I413" s="1"/>
      <c r="J413" s="1"/>
      <c r="K413" s="1"/>
      <c r="L413" s="1"/>
      <c r="M413" s="1"/>
      <c r="N413" s="1"/>
      <c r="O413" s="1"/>
      <c r="P413" s="1"/>
      <c r="Q413" s="1"/>
      <c r="R413" s="1"/>
      <c r="S413" s="1"/>
      <c r="T413" s="1"/>
      <c r="U413" s="1"/>
      <c r="V413" s="66"/>
      <c r="W413" s="1"/>
      <c r="X413" s="66"/>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66"/>
      <c r="AY413" s="1"/>
    </row>
    <row r="414" spans="1:51">
      <c r="A414" s="223"/>
      <c r="B414" s="1"/>
      <c r="C414" s="1"/>
      <c r="D414" s="1"/>
      <c r="E414" s="1"/>
      <c r="F414" s="1"/>
      <c r="G414" s="1"/>
      <c r="H414" s="1"/>
      <c r="I414" s="1"/>
      <c r="J414" s="1"/>
      <c r="K414" s="1"/>
      <c r="L414" s="1"/>
      <c r="M414" s="1"/>
      <c r="N414" s="1"/>
      <c r="O414" s="1"/>
      <c r="P414" s="1"/>
      <c r="Q414" s="1"/>
      <c r="R414" s="1"/>
      <c r="S414" s="1"/>
      <c r="T414" s="1"/>
      <c r="U414" s="1"/>
      <c r="V414" s="66"/>
      <c r="W414" s="1"/>
      <c r="X414" s="66"/>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66"/>
      <c r="AY414" s="1"/>
    </row>
    <row r="415" spans="1:51">
      <c r="A415" s="223"/>
      <c r="B415" s="1"/>
      <c r="C415" s="1"/>
      <c r="D415" s="1"/>
      <c r="E415" s="1"/>
      <c r="F415" s="1"/>
      <c r="G415" s="1"/>
      <c r="H415" s="1"/>
      <c r="I415" s="1"/>
      <c r="J415" s="1"/>
      <c r="K415" s="1"/>
      <c r="L415" s="1"/>
      <c r="M415" s="1"/>
      <c r="N415" s="1"/>
      <c r="O415" s="1"/>
      <c r="P415" s="1"/>
      <c r="Q415" s="1"/>
      <c r="R415" s="1"/>
      <c r="S415" s="1"/>
      <c r="T415" s="1"/>
      <c r="U415" s="1"/>
      <c r="V415" s="66"/>
      <c r="W415" s="1"/>
      <c r="X415" s="66"/>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66"/>
      <c r="AY415" s="1"/>
    </row>
    <row r="416" spans="1:51">
      <c r="A416" s="223"/>
      <c r="B416" s="1"/>
      <c r="C416" s="1"/>
      <c r="D416" s="1"/>
      <c r="E416" s="1"/>
      <c r="F416" s="1"/>
      <c r="G416" s="1"/>
      <c r="H416" s="1"/>
      <c r="I416" s="1"/>
      <c r="J416" s="1"/>
      <c r="K416" s="1"/>
      <c r="L416" s="1"/>
      <c r="M416" s="1"/>
      <c r="N416" s="1"/>
      <c r="O416" s="1"/>
      <c r="P416" s="1"/>
      <c r="Q416" s="1"/>
      <c r="R416" s="1"/>
      <c r="S416" s="1"/>
      <c r="T416" s="1"/>
      <c r="U416" s="1"/>
      <c r="V416" s="66"/>
      <c r="W416" s="1"/>
      <c r="X416" s="66"/>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66"/>
      <c r="AY416" s="1"/>
    </row>
    <row r="417" spans="1:51">
      <c r="A417" s="223"/>
      <c r="B417" s="1"/>
      <c r="C417" s="1"/>
      <c r="D417" s="1"/>
      <c r="E417" s="1"/>
      <c r="F417" s="1"/>
      <c r="G417" s="1"/>
      <c r="H417" s="1"/>
      <c r="I417" s="1"/>
      <c r="J417" s="1"/>
      <c r="K417" s="1"/>
      <c r="L417" s="1"/>
      <c r="M417" s="1"/>
      <c r="N417" s="1"/>
      <c r="O417" s="1"/>
      <c r="P417" s="1"/>
      <c r="Q417" s="1"/>
      <c r="R417" s="1"/>
      <c r="S417" s="1"/>
      <c r="T417" s="1"/>
      <c r="U417" s="1"/>
      <c r="V417" s="66"/>
      <c r="W417" s="1"/>
      <c r="X417" s="66"/>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66"/>
      <c r="AY417" s="1"/>
    </row>
    <row r="418" spans="1:51">
      <c r="A418" s="223"/>
      <c r="B418" s="1"/>
      <c r="C418" s="1"/>
      <c r="D418" s="1"/>
      <c r="E418" s="1"/>
      <c r="F418" s="1"/>
      <c r="G418" s="1"/>
      <c r="H418" s="1"/>
      <c r="I418" s="1"/>
      <c r="J418" s="1"/>
      <c r="K418" s="1"/>
      <c r="L418" s="1"/>
      <c r="M418" s="1"/>
      <c r="N418" s="1"/>
      <c r="O418" s="1"/>
      <c r="P418" s="1"/>
      <c r="Q418" s="1"/>
      <c r="R418" s="1"/>
      <c r="S418" s="1"/>
      <c r="T418" s="1"/>
      <c r="U418" s="1"/>
      <c r="V418" s="66"/>
      <c r="W418" s="1"/>
      <c r="X418" s="66"/>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66"/>
      <c r="AY418" s="1"/>
    </row>
    <row r="419" spans="1:51">
      <c r="A419" s="223"/>
      <c r="B419" s="1"/>
      <c r="C419" s="1"/>
      <c r="D419" s="1"/>
      <c r="E419" s="1"/>
      <c r="F419" s="1"/>
      <c r="G419" s="1"/>
      <c r="H419" s="1"/>
      <c r="I419" s="1"/>
      <c r="J419" s="1"/>
      <c r="K419" s="1"/>
      <c r="L419" s="1"/>
      <c r="M419" s="1"/>
      <c r="N419" s="1"/>
      <c r="O419" s="1"/>
      <c r="P419" s="1"/>
      <c r="Q419" s="1"/>
      <c r="R419" s="1"/>
      <c r="S419" s="1"/>
      <c r="T419" s="1"/>
      <c r="U419" s="1"/>
      <c r="V419" s="66"/>
      <c r="W419" s="1"/>
      <c r="X419" s="66"/>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66"/>
      <c r="AY419" s="1"/>
    </row>
    <row r="420" spans="1:51">
      <c r="A420" s="223"/>
      <c r="B420" s="1"/>
      <c r="C420" s="1"/>
      <c r="D420" s="1"/>
      <c r="E420" s="1"/>
      <c r="F420" s="1"/>
      <c r="G420" s="1"/>
      <c r="H420" s="1"/>
      <c r="I420" s="1"/>
      <c r="J420" s="1"/>
      <c r="K420" s="1"/>
      <c r="L420" s="1"/>
      <c r="M420" s="1"/>
      <c r="N420" s="1"/>
      <c r="O420" s="1"/>
      <c r="P420" s="1"/>
      <c r="Q420" s="1"/>
      <c r="R420" s="1"/>
      <c r="S420" s="1"/>
      <c r="T420" s="1"/>
      <c r="U420" s="1"/>
      <c r="V420" s="66"/>
      <c r="W420" s="1"/>
      <c r="X420" s="66"/>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66"/>
      <c r="AY420" s="1"/>
    </row>
    <row r="421" spans="1:51">
      <c r="A421" s="223"/>
      <c r="B421" s="1"/>
      <c r="C421" s="1"/>
      <c r="D421" s="1"/>
      <c r="E421" s="1"/>
      <c r="F421" s="1"/>
      <c r="G421" s="1"/>
      <c r="H421" s="1"/>
      <c r="I421" s="1"/>
      <c r="J421" s="1"/>
      <c r="K421" s="1"/>
      <c r="L421" s="1"/>
      <c r="M421" s="1"/>
      <c r="N421" s="1"/>
      <c r="O421" s="1"/>
      <c r="P421" s="1"/>
      <c r="Q421" s="1"/>
      <c r="R421" s="1"/>
      <c r="S421" s="1"/>
      <c r="T421" s="1"/>
      <c r="U421" s="1"/>
      <c r="V421" s="66"/>
      <c r="W421" s="1"/>
      <c r="X421" s="66"/>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66"/>
      <c r="AY421" s="1"/>
    </row>
    <row r="422" spans="1:51">
      <c r="A422" s="223"/>
      <c r="B422" s="1"/>
      <c r="C422" s="1"/>
      <c r="D422" s="1"/>
      <c r="E422" s="1"/>
      <c r="F422" s="1"/>
      <c r="G422" s="1"/>
      <c r="H422" s="1"/>
      <c r="I422" s="1"/>
      <c r="J422" s="1"/>
      <c r="K422" s="1"/>
      <c r="L422" s="1"/>
      <c r="M422" s="1"/>
      <c r="N422" s="1"/>
      <c r="O422" s="1"/>
      <c r="P422" s="1"/>
      <c r="Q422" s="1"/>
      <c r="R422" s="1"/>
      <c r="S422" s="1"/>
      <c r="T422" s="1"/>
      <c r="U422" s="1"/>
      <c r="V422" s="66"/>
      <c r="W422" s="1"/>
      <c r="X422" s="66"/>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66"/>
      <c r="AY422" s="1"/>
    </row>
    <row r="423" spans="1:51">
      <c r="A423" s="223"/>
      <c r="B423" s="1"/>
      <c r="C423" s="1"/>
      <c r="D423" s="1"/>
      <c r="E423" s="1"/>
      <c r="F423" s="1"/>
      <c r="G423" s="1"/>
      <c r="H423" s="1"/>
      <c r="I423" s="1"/>
      <c r="J423" s="1"/>
      <c r="K423" s="1"/>
      <c r="L423" s="1"/>
      <c r="M423" s="1"/>
      <c r="N423" s="1"/>
      <c r="O423" s="1"/>
      <c r="P423" s="1"/>
      <c r="Q423" s="1"/>
      <c r="R423" s="1"/>
      <c r="S423" s="1"/>
      <c r="T423" s="1"/>
      <c r="U423" s="1"/>
      <c r="V423" s="66"/>
      <c r="W423" s="1"/>
      <c r="X423" s="66"/>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66"/>
      <c r="AY423" s="1"/>
    </row>
    <row r="424" spans="1:51">
      <c r="A424" s="223"/>
      <c r="B424" s="1"/>
      <c r="C424" s="1"/>
      <c r="D424" s="1"/>
      <c r="E424" s="1"/>
      <c r="F424" s="1"/>
      <c r="G424" s="1"/>
      <c r="H424" s="1"/>
      <c r="I424" s="1"/>
      <c r="J424" s="1"/>
      <c r="K424" s="1"/>
      <c r="L424" s="1"/>
      <c r="M424" s="1"/>
      <c r="N424" s="1"/>
      <c r="O424" s="1"/>
      <c r="P424" s="1"/>
      <c r="Q424" s="1"/>
      <c r="R424" s="1"/>
      <c r="S424" s="1"/>
      <c r="T424" s="1"/>
      <c r="U424" s="1"/>
      <c r="V424" s="66"/>
      <c r="W424" s="1"/>
      <c r="X424" s="66"/>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66"/>
      <c r="AY424" s="1"/>
    </row>
    <row r="425" spans="1:51">
      <c r="A425" s="223"/>
      <c r="B425" s="1"/>
      <c r="C425" s="1"/>
      <c r="D425" s="1"/>
      <c r="E425" s="1"/>
      <c r="F425" s="1"/>
      <c r="G425" s="1"/>
      <c r="H425" s="1"/>
      <c r="I425" s="1"/>
      <c r="J425" s="1"/>
      <c r="K425" s="1"/>
      <c r="L425" s="1"/>
      <c r="M425" s="1"/>
      <c r="N425" s="1"/>
      <c r="O425" s="1"/>
      <c r="P425" s="1"/>
      <c r="Q425" s="1"/>
      <c r="R425" s="1"/>
      <c r="S425" s="1"/>
      <c r="T425" s="1"/>
      <c r="U425" s="1"/>
      <c r="V425" s="66"/>
      <c r="W425" s="1"/>
      <c r="X425" s="66"/>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66"/>
      <c r="AY425" s="1"/>
    </row>
    <row r="426" spans="1:51">
      <c r="A426" s="223"/>
      <c r="B426" s="1"/>
      <c r="C426" s="1"/>
      <c r="D426" s="1"/>
      <c r="E426" s="1"/>
      <c r="F426" s="1"/>
      <c r="G426" s="1"/>
      <c r="H426" s="1"/>
      <c r="I426" s="1"/>
      <c r="J426" s="1"/>
      <c r="K426" s="1"/>
      <c r="L426" s="1"/>
      <c r="M426" s="1"/>
      <c r="N426" s="1"/>
      <c r="O426" s="1"/>
      <c r="P426" s="1"/>
      <c r="Q426" s="1"/>
      <c r="R426" s="1"/>
      <c r="S426" s="1"/>
      <c r="T426" s="1"/>
      <c r="U426" s="1"/>
      <c r="V426" s="66"/>
      <c r="W426" s="1"/>
      <c r="X426" s="66"/>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66"/>
      <c r="AY426" s="1"/>
    </row>
    <row r="427" spans="1:51">
      <c r="A427" s="223"/>
      <c r="B427" s="1"/>
      <c r="C427" s="1"/>
      <c r="D427" s="1"/>
      <c r="E427" s="1"/>
      <c r="F427" s="1"/>
      <c r="G427" s="1"/>
      <c r="H427" s="1"/>
      <c r="I427" s="1"/>
      <c r="J427" s="1"/>
      <c r="K427" s="1"/>
      <c r="L427" s="1"/>
      <c r="M427" s="1"/>
      <c r="N427" s="1"/>
      <c r="O427" s="1"/>
      <c r="P427" s="1"/>
      <c r="Q427" s="1"/>
      <c r="R427" s="1"/>
      <c r="S427" s="1"/>
      <c r="T427" s="1"/>
      <c r="U427" s="1"/>
      <c r="V427" s="66"/>
      <c r="W427" s="1"/>
      <c r="X427" s="66"/>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66"/>
      <c r="AY427" s="1"/>
    </row>
    <row r="428" spans="1:51">
      <c r="A428" s="223"/>
      <c r="B428" s="1"/>
      <c r="C428" s="1"/>
      <c r="D428" s="1"/>
      <c r="E428" s="1"/>
      <c r="F428" s="1"/>
      <c r="G428" s="1"/>
      <c r="H428" s="1"/>
      <c r="I428" s="1"/>
      <c r="J428" s="1"/>
      <c r="K428" s="1"/>
      <c r="L428" s="1"/>
      <c r="M428" s="1"/>
      <c r="N428" s="1"/>
      <c r="O428" s="1"/>
      <c r="P428" s="1"/>
      <c r="Q428" s="1"/>
      <c r="R428" s="1"/>
      <c r="S428" s="1"/>
      <c r="T428" s="1"/>
      <c r="U428" s="1"/>
      <c r="V428" s="66"/>
      <c r="W428" s="1"/>
      <c r="X428" s="66"/>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66"/>
      <c r="AY428" s="1"/>
    </row>
    <row r="429" spans="1:51">
      <c r="A429" s="223"/>
      <c r="B429" s="1"/>
      <c r="C429" s="1"/>
      <c r="D429" s="1"/>
      <c r="E429" s="1"/>
      <c r="F429" s="1"/>
      <c r="G429" s="1"/>
      <c r="H429" s="1"/>
      <c r="I429" s="1"/>
      <c r="J429" s="1"/>
      <c r="K429" s="1"/>
      <c r="L429" s="1"/>
      <c r="M429" s="1"/>
      <c r="N429" s="1"/>
      <c r="O429" s="1"/>
      <c r="P429" s="1"/>
      <c r="Q429" s="1"/>
      <c r="R429" s="1"/>
      <c r="S429" s="1"/>
      <c r="T429" s="1"/>
      <c r="U429" s="1"/>
      <c r="V429" s="66"/>
      <c r="W429" s="1"/>
      <c r="X429" s="66"/>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66"/>
      <c r="AY429" s="1"/>
    </row>
    <row r="430" spans="1:51">
      <c r="A430" s="223"/>
      <c r="B430" s="1"/>
      <c r="C430" s="1"/>
      <c r="D430" s="1"/>
      <c r="E430" s="1"/>
      <c r="F430" s="1"/>
      <c r="G430" s="1"/>
      <c r="H430" s="1"/>
      <c r="I430" s="1"/>
      <c r="J430" s="1"/>
      <c r="K430" s="1"/>
      <c r="L430" s="1"/>
      <c r="M430" s="1"/>
      <c r="N430" s="1"/>
      <c r="O430" s="1"/>
      <c r="P430" s="1"/>
      <c r="Q430" s="1"/>
      <c r="R430" s="1"/>
      <c r="S430" s="1"/>
      <c r="T430" s="1"/>
      <c r="U430" s="1"/>
      <c r="V430" s="66"/>
      <c r="W430" s="1"/>
      <c r="X430" s="66"/>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66"/>
      <c r="AY430" s="1"/>
    </row>
    <row r="431" spans="1:51">
      <c r="A431" s="223"/>
      <c r="B431" s="1"/>
      <c r="C431" s="1"/>
      <c r="D431" s="1"/>
      <c r="E431" s="1"/>
      <c r="F431" s="1"/>
      <c r="G431" s="1"/>
      <c r="H431" s="1"/>
      <c r="I431" s="1"/>
      <c r="J431" s="1"/>
      <c r="K431" s="1"/>
      <c r="L431" s="1"/>
      <c r="M431" s="1"/>
      <c r="N431" s="1"/>
      <c r="O431" s="1"/>
      <c r="P431" s="1"/>
      <c r="Q431" s="1"/>
      <c r="R431" s="1"/>
      <c r="S431" s="1"/>
      <c r="T431" s="1"/>
      <c r="U431" s="1"/>
      <c r="V431" s="66"/>
      <c r="W431" s="1"/>
      <c r="X431" s="66"/>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66"/>
      <c r="AY431" s="1"/>
    </row>
    <row r="432" spans="1:51">
      <c r="A432" s="223"/>
      <c r="B432" s="1"/>
      <c r="C432" s="1"/>
      <c r="D432" s="1"/>
      <c r="E432" s="1"/>
      <c r="F432" s="1"/>
      <c r="G432" s="1"/>
      <c r="H432" s="1"/>
      <c r="I432" s="1"/>
      <c r="J432" s="1"/>
      <c r="K432" s="1"/>
      <c r="L432" s="1"/>
      <c r="M432" s="1"/>
      <c r="N432" s="1"/>
      <c r="O432" s="1"/>
      <c r="P432" s="1"/>
      <c r="Q432" s="1"/>
      <c r="R432" s="1"/>
      <c r="S432" s="1"/>
      <c r="T432" s="1"/>
      <c r="U432" s="1"/>
      <c r="V432" s="66"/>
      <c r="W432" s="1"/>
      <c r="X432" s="66"/>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66"/>
      <c r="AY432" s="1"/>
    </row>
    <row r="433" spans="1:51">
      <c r="A433" s="223"/>
      <c r="B433" s="1"/>
      <c r="C433" s="1"/>
      <c r="D433" s="1"/>
      <c r="E433" s="1"/>
      <c r="F433" s="1"/>
      <c r="G433" s="1"/>
      <c r="H433" s="1"/>
      <c r="I433" s="1"/>
      <c r="J433" s="1"/>
      <c r="K433" s="1"/>
      <c r="L433" s="1"/>
      <c r="M433" s="1"/>
      <c r="N433" s="1"/>
      <c r="O433" s="1"/>
      <c r="P433" s="1"/>
      <c r="Q433" s="1"/>
      <c r="R433" s="1"/>
      <c r="S433" s="1"/>
      <c r="T433" s="1"/>
      <c r="U433" s="1"/>
      <c r="V433" s="66"/>
      <c r="W433" s="1"/>
      <c r="X433" s="66"/>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66"/>
      <c r="AY433" s="1"/>
    </row>
    <row r="434" spans="1:51">
      <c r="A434" s="223"/>
      <c r="B434" s="1"/>
      <c r="C434" s="1"/>
      <c r="D434" s="1"/>
      <c r="E434" s="1"/>
      <c r="F434" s="1"/>
      <c r="G434" s="1"/>
      <c r="H434" s="1"/>
      <c r="I434" s="1"/>
      <c r="J434" s="1"/>
      <c r="K434" s="1"/>
      <c r="L434" s="1"/>
      <c r="M434" s="1"/>
      <c r="N434" s="1"/>
      <c r="O434" s="1"/>
      <c r="P434" s="1"/>
      <c r="Q434" s="1"/>
      <c r="R434" s="1"/>
      <c r="S434" s="1"/>
      <c r="T434" s="1"/>
      <c r="U434" s="1"/>
      <c r="V434" s="66"/>
      <c r="W434" s="1"/>
      <c r="X434" s="66"/>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66"/>
      <c r="AY434" s="1"/>
    </row>
    <row r="435" spans="1:51">
      <c r="A435" s="223"/>
      <c r="B435" s="1"/>
      <c r="C435" s="1"/>
      <c r="D435" s="1"/>
      <c r="E435" s="1"/>
      <c r="F435" s="1"/>
      <c r="G435" s="1"/>
      <c r="H435" s="1"/>
      <c r="I435" s="1"/>
      <c r="J435" s="1"/>
      <c r="K435" s="1"/>
      <c r="L435" s="1"/>
      <c r="M435" s="1"/>
      <c r="N435" s="1"/>
      <c r="O435" s="1"/>
      <c r="P435" s="1"/>
      <c r="Q435" s="1"/>
      <c r="R435" s="1"/>
      <c r="S435" s="1"/>
      <c r="T435" s="1"/>
      <c r="U435" s="1"/>
      <c r="V435" s="66"/>
      <c r="W435" s="1"/>
      <c r="X435" s="66"/>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66"/>
      <c r="AY435" s="1"/>
    </row>
    <row r="436" spans="1:51">
      <c r="A436" s="223"/>
      <c r="B436" s="1"/>
      <c r="C436" s="1"/>
      <c r="D436" s="1"/>
      <c r="E436" s="1"/>
      <c r="F436" s="1"/>
      <c r="G436" s="1"/>
      <c r="H436" s="1"/>
      <c r="I436" s="1"/>
      <c r="J436" s="1"/>
      <c r="K436" s="1"/>
      <c r="L436" s="1"/>
      <c r="M436" s="1"/>
      <c r="N436" s="1"/>
      <c r="O436" s="1"/>
      <c r="P436" s="1"/>
      <c r="Q436" s="1"/>
      <c r="R436" s="1"/>
      <c r="S436" s="1"/>
      <c r="T436" s="1"/>
      <c r="U436" s="1"/>
      <c r="V436" s="66"/>
      <c r="W436" s="1"/>
      <c r="X436" s="66"/>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66"/>
      <c r="AY436" s="1"/>
    </row>
    <row r="437" spans="1:51">
      <c r="A437" s="223"/>
      <c r="B437" s="1"/>
      <c r="C437" s="1"/>
      <c r="D437" s="1"/>
      <c r="E437" s="1"/>
      <c r="F437" s="1"/>
      <c r="G437" s="1"/>
      <c r="H437" s="1"/>
      <c r="I437" s="1"/>
      <c r="J437" s="1"/>
      <c r="K437" s="1"/>
      <c r="L437" s="1"/>
      <c r="M437" s="1"/>
      <c r="N437" s="1"/>
      <c r="O437" s="1"/>
      <c r="P437" s="1"/>
      <c r="Q437" s="1"/>
      <c r="R437" s="1"/>
      <c r="S437" s="1"/>
      <c r="T437" s="1"/>
      <c r="U437" s="1"/>
      <c r="V437" s="66"/>
      <c r="W437" s="1"/>
      <c r="X437" s="66"/>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66"/>
      <c r="AY437" s="1"/>
    </row>
    <row r="438" spans="1:51">
      <c r="A438" s="223"/>
      <c r="B438" s="1"/>
      <c r="C438" s="1"/>
      <c r="D438" s="1"/>
      <c r="E438" s="1"/>
      <c r="F438" s="1"/>
      <c r="G438" s="1"/>
      <c r="H438" s="1"/>
      <c r="I438" s="1"/>
      <c r="J438" s="1"/>
      <c r="K438" s="1"/>
      <c r="L438" s="1"/>
      <c r="M438" s="1"/>
      <c r="N438" s="1"/>
      <c r="O438" s="1"/>
      <c r="P438" s="1"/>
      <c r="Q438" s="1"/>
      <c r="R438" s="1"/>
      <c r="S438" s="1"/>
      <c r="T438" s="1"/>
      <c r="U438" s="1"/>
      <c r="V438" s="66"/>
      <c r="W438" s="1"/>
      <c r="X438" s="66"/>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66"/>
      <c r="AY438" s="1"/>
    </row>
    <row r="439" spans="1:51">
      <c r="A439" s="223"/>
      <c r="B439" s="1"/>
      <c r="C439" s="1"/>
      <c r="D439" s="1"/>
      <c r="E439" s="1"/>
      <c r="F439" s="1"/>
      <c r="G439" s="1"/>
      <c r="H439" s="1"/>
      <c r="I439" s="1"/>
      <c r="J439" s="1"/>
      <c r="K439" s="1"/>
      <c r="L439" s="1"/>
      <c r="M439" s="1"/>
      <c r="N439" s="1"/>
      <c r="O439" s="1"/>
      <c r="P439" s="1"/>
      <c r="Q439" s="1"/>
      <c r="R439" s="1"/>
      <c r="S439" s="1"/>
      <c r="T439" s="1"/>
      <c r="U439" s="1"/>
      <c r="V439" s="66"/>
      <c r="W439" s="1"/>
      <c r="X439" s="66"/>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66"/>
      <c r="AY439" s="1"/>
    </row>
    <row r="440" spans="1:51">
      <c r="A440" s="223"/>
      <c r="B440" s="1"/>
      <c r="C440" s="1"/>
      <c r="D440" s="1"/>
      <c r="E440" s="1"/>
      <c r="F440" s="1"/>
      <c r="G440" s="1"/>
      <c r="H440" s="1"/>
      <c r="I440" s="1"/>
      <c r="J440" s="1"/>
      <c r="K440" s="1"/>
      <c r="L440" s="1"/>
      <c r="M440" s="1"/>
      <c r="N440" s="1"/>
      <c r="O440" s="1"/>
      <c r="P440" s="1"/>
      <c r="Q440" s="1"/>
      <c r="R440" s="1"/>
      <c r="S440" s="1"/>
      <c r="T440" s="1"/>
      <c r="U440" s="1"/>
      <c r="V440" s="66"/>
      <c r="W440" s="1"/>
      <c r="X440" s="66"/>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66"/>
      <c r="AY440" s="1"/>
    </row>
    <row r="441" spans="1:51">
      <c r="A441" s="223"/>
      <c r="B441" s="1"/>
      <c r="C441" s="1"/>
      <c r="D441" s="1"/>
      <c r="E441" s="1"/>
      <c r="F441" s="1"/>
      <c r="G441" s="1"/>
      <c r="H441" s="1"/>
      <c r="I441" s="1"/>
      <c r="J441" s="1"/>
      <c r="K441" s="1"/>
      <c r="L441" s="1"/>
      <c r="M441" s="1"/>
      <c r="N441" s="1"/>
      <c r="O441" s="1"/>
      <c r="P441" s="1"/>
      <c r="Q441" s="1"/>
      <c r="R441" s="1"/>
      <c r="S441" s="1"/>
      <c r="T441" s="1"/>
      <c r="U441" s="1"/>
      <c r="V441" s="66"/>
      <c r="W441" s="1"/>
      <c r="X441" s="66"/>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66"/>
      <c r="AY441" s="1"/>
    </row>
    <row r="442" spans="1:51">
      <c r="A442" s="223"/>
      <c r="B442" s="1"/>
      <c r="C442" s="1"/>
      <c r="D442" s="1"/>
      <c r="E442" s="1"/>
      <c r="F442" s="1"/>
      <c r="G442" s="1"/>
      <c r="H442" s="1"/>
      <c r="I442" s="1"/>
      <c r="J442" s="1"/>
      <c r="K442" s="1"/>
      <c r="L442" s="1"/>
      <c r="M442" s="1"/>
      <c r="N442" s="1"/>
      <c r="O442" s="1"/>
      <c r="P442" s="1"/>
      <c r="Q442" s="1"/>
      <c r="R442" s="1"/>
      <c r="S442" s="1"/>
      <c r="T442" s="1"/>
      <c r="U442" s="1"/>
      <c r="V442" s="66"/>
      <c r="W442" s="1"/>
      <c r="X442" s="66"/>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66"/>
      <c r="AY442" s="1"/>
    </row>
    <row r="443" spans="1:51">
      <c r="A443" s="223"/>
      <c r="B443" s="1"/>
      <c r="C443" s="1"/>
      <c r="D443" s="1"/>
      <c r="E443" s="1"/>
      <c r="F443" s="1"/>
      <c r="G443" s="1"/>
      <c r="H443" s="1"/>
      <c r="I443" s="1"/>
      <c r="J443" s="1"/>
      <c r="K443" s="1"/>
      <c r="L443" s="1"/>
      <c r="M443" s="1"/>
      <c r="N443" s="1"/>
      <c r="O443" s="1"/>
      <c r="P443" s="1"/>
      <c r="Q443" s="1"/>
      <c r="R443" s="1"/>
      <c r="S443" s="1"/>
      <c r="T443" s="1"/>
      <c r="U443" s="1"/>
      <c r="V443" s="66"/>
      <c r="W443" s="1"/>
      <c r="X443" s="66"/>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66"/>
      <c r="AY443" s="1"/>
    </row>
    <row r="444" spans="1:51">
      <c r="A444" s="223"/>
      <c r="B444" s="1"/>
      <c r="C444" s="1"/>
      <c r="D444" s="1"/>
      <c r="E444" s="1"/>
      <c r="F444" s="1"/>
      <c r="G444" s="1"/>
      <c r="H444" s="1"/>
      <c r="I444" s="1"/>
      <c r="J444" s="1"/>
      <c r="K444" s="1"/>
      <c r="L444" s="1"/>
      <c r="M444" s="1"/>
      <c r="N444" s="1"/>
      <c r="O444" s="1"/>
      <c r="P444" s="1"/>
      <c r="Q444" s="1"/>
      <c r="R444" s="1"/>
      <c r="S444" s="1"/>
      <c r="T444" s="1"/>
      <c r="U444" s="1"/>
      <c r="V444" s="66"/>
      <c r="W444" s="1"/>
      <c r="X444" s="66"/>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66"/>
      <c r="AY444" s="1"/>
    </row>
    <row r="445" spans="1:51">
      <c r="A445" s="223"/>
      <c r="B445" s="1"/>
      <c r="C445" s="1"/>
      <c r="D445" s="1"/>
      <c r="E445" s="1"/>
      <c r="F445" s="1"/>
      <c r="G445" s="1"/>
      <c r="H445" s="1"/>
      <c r="I445" s="1"/>
      <c r="J445" s="1"/>
      <c r="K445" s="1"/>
      <c r="L445" s="1"/>
      <c r="M445" s="1"/>
      <c r="N445" s="1"/>
      <c r="O445" s="1"/>
      <c r="P445" s="1"/>
      <c r="Q445" s="1"/>
      <c r="R445" s="1"/>
      <c r="S445" s="1"/>
      <c r="T445" s="1"/>
      <c r="U445" s="1"/>
      <c r="V445" s="66"/>
      <c r="W445" s="1"/>
      <c r="X445" s="66"/>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66"/>
      <c r="AY445" s="1"/>
    </row>
    <row r="446" spans="1:51">
      <c r="A446" s="223"/>
      <c r="B446" s="1"/>
      <c r="C446" s="1"/>
      <c r="D446" s="1"/>
      <c r="E446" s="1"/>
      <c r="F446" s="1"/>
      <c r="G446" s="1"/>
      <c r="H446" s="1"/>
      <c r="I446" s="1"/>
      <c r="J446" s="1"/>
      <c r="K446" s="1"/>
      <c r="L446" s="1"/>
      <c r="M446" s="1"/>
      <c r="N446" s="1"/>
      <c r="O446" s="1"/>
      <c r="P446" s="1"/>
      <c r="Q446" s="1"/>
      <c r="R446" s="1"/>
      <c r="S446" s="1"/>
      <c r="T446" s="1"/>
      <c r="U446" s="1"/>
      <c r="V446" s="66"/>
      <c r="W446" s="1"/>
      <c r="X446" s="66"/>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66"/>
      <c r="AY446" s="1"/>
    </row>
    <row r="447" spans="1:51">
      <c r="A447" s="223"/>
      <c r="B447" s="1"/>
      <c r="C447" s="1"/>
      <c r="D447" s="1"/>
      <c r="E447" s="1"/>
      <c r="F447" s="1"/>
      <c r="G447" s="1"/>
      <c r="H447" s="1"/>
      <c r="I447" s="1"/>
      <c r="J447" s="1"/>
      <c r="K447" s="1"/>
      <c r="L447" s="1"/>
      <c r="M447" s="1"/>
      <c r="N447" s="1"/>
      <c r="O447" s="1"/>
      <c r="P447" s="1"/>
      <c r="Q447" s="1"/>
      <c r="R447" s="1"/>
      <c r="S447" s="1"/>
      <c r="T447" s="1"/>
      <c r="U447" s="1"/>
      <c r="V447" s="66"/>
      <c r="W447" s="1"/>
      <c r="X447" s="66"/>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66"/>
      <c r="AY447" s="1"/>
    </row>
    <row r="448" spans="1:51">
      <c r="A448" s="223"/>
      <c r="B448" s="1"/>
      <c r="C448" s="1"/>
      <c r="D448" s="1"/>
      <c r="E448" s="1"/>
      <c r="F448" s="1"/>
      <c r="G448" s="1"/>
      <c r="H448" s="1"/>
      <c r="I448" s="1"/>
      <c r="J448" s="1"/>
      <c r="K448" s="1"/>
      <c r="L448" s="1"/>
      <c r="M448" s="1"/>
      <c r="N448" s="1"/>
      <c r="O448" s="1"/>
      <c r="P448" s="1"/>
      <c r="Q448" s="1"/>
      <c r="R448" s="1"/>
      <c r="S448" s="1"/>
      <c r="T448" s="1"/>
      <c r="U448" s="1"/>
      <c r="V448" s="66"/>
      <c r="W448" s="1"/>
      <c r="X448" s="66"/>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66"/>
      <c r="AY448" s="1"/>
    </row>
    <row r="449" spans="1:51">
      <c r="A449" s="223"/>
      <c r="B449" s="1"/>
      <c r="C449" s="1"/>
      <c r="D449" s="1"/>
      <c r="E449" s="1"/>
      <c r="F449" s="1"/>
      <c r="G449" s="1"/>
      <c r="H449" s="1"/>
      <c r="I449" s="1"/>
      <c r="J449" s="1"/>
      <c r="K449" s="1"/>
      <c r="L449" s="1"/>
      <c r="M449" s="1"/>
      <c r="N449" s="1"/>
      <c r="O449" s="1"/>
      <c r="P449" s="1"/>
      <c r="Q449" s="1"/>
      <c r="R449" s="1"/>
      <c r="S449" s="1"/>
      <c r="T449" s="1"/>
      <c r="U449" s="1"/>
      <c r="V449" s="66"/>
      <c r="W449" s="1"/>
      <c r="X449" s="66"/>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66"/>
      <c r="AY449" s="1"/>
    </row>
    <row r="450" spans="1:51">
      <c r="A450" s="223"/>
      <c r="B450" s="1"/>
      <c r="C450" s="1"/>
      <c r="D450" s="1"/>
      <c r="E450" s="1"/>
      <c r="F450" s="1"/>
      <c r="G450" s="1"/>
      <c r="H450" s="1"/>
      <c r="I450" s="1"/>
      <c r="J450" s="1"/>
      <c r="K450" s="1"/>
      <c r="L450" s="1"/>
      <c r="M450" s="1"/>
      <c r="N450" s="1"/>
      <c r="O450" s="1"/>
      <c r="P450" s="1"/>
      <c r="Q450" s="1"/>
      <c r="R450" s="1"/>
      <c r="S450" s="1"/>
      <c r="T450" s="1"/>
      <c r="U450" s="1"/>
      <c r="V450" s="66"/>
      <c r="W450" s="1"/>
      <c r="X450" s="66"/>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66"/>
      <c r="AY450" s="1"/>
    </row>
    <row r="451" spans="1:51">
      <c r="A451" s="223"/>
      <c r="B451" s="1"/>
      <c r="C451" s="1"/>
      <c r="D451" s="1"/>
      <c r="E451" s="1"/>
      <c r="F451" s="1"/>
      <c r="G451" s="1"/>
      <c r="H451" s="1"/>
      <c r="I451" s="1"/>
      <c r="J451" s="1"/>
      <c r="K451" s="1"/>
      <c r="L451" s="1"/>
      <c r="M451" s="1"/>
      <c r="N451" s="1"/>
      <c r="O451" s="1"/>
      <c r="P451" s="1"/>
      <c r="Q451" s="1"/>
      <c r="R451" s="1"/>
      <c r="S451" s="1"/>
      <c r="T451" s="1"/>
      <c r="U451" s="1"/>
      <c r="V451" s="66"/>
      <c r="W451" s="1"/>
      <c r="X451" s="66"/>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66"/>
      <c r="AY451" s="1"/>
    </row>
    <row r="452" spans="1:51">
      <c r="A452" s="223"/>
      <c r="B452" s="1"/>
      <c r="C452" s="1"/>
      <c r="D452" s="1"/>
      <c r="E452" s="1"/>
      <c r="F452" s="1"/>
      <c r="G452" s="1"/>
      <c r="H452" s="1"/>
      <c r="I452" s="1"/>
      <c r="J452" s="1"/>
      <c r="K452" s="1"/>
      <c r="L452" s="1"/>
      <c r="M452" s="1"/>
      <c r="N452" s="1"/>
      <c r="O452" s="1"/>
      <c r="P452" s="1"/>
      <c r="Q452" s="1"/>
      <c r="R452" s="1"/>
      <c r="S452" s="1"/>
      <c r="T452" s="1"/>
      <c r="U452" s="1"/>
      <c r="V452" s="66"/>
      <c r="W452" s="1"/>
      <c r="X452" s="66"/>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66"/>
      <c r="AY452" s="1"/>
    </row>
    <row r="453" spans="1:51">
      <c r="A453" s="223"/>
      <c r="B453" s="1"/>
      <c r="C453" s="1"/>
      <c r="D453" s="1"/>
      <c r="E453" s="1"/>
      <c r="F453" s="1"/>
      <c r="G453" s="1"/>
      <c r="H453" s="1"/>
      <c r="I453" s="1"/>
      <c r="J453" s="1"/>
      <c r="K453" s="1"/>
      <c r="L453" s="1"/>
      <c r="M453" s="1"/>
      <c r="N453" s="1"/>
      <c r="O453" s="1"/>
      <c r="P453" s="1"/>
      <c r="Q453" s="1"/>
      <c r="R453" s="1"/>
      <c r="S453" s="1"/>
      <c r="T453" s="1"/>
      <c r="U453" s="1"/>
      <c r="V453" s="66"/>
      <c r="W453" s="1"/>
      <c r="X453" s="66"/>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66"/>
      <c r="AY453" s="1"/>
    </row>
    <row r="454" spans="1:51">
      <c r="A454" s="223"/>
      <c r="B454" s="1"/>
      <c r="C454" s="1"/>
      <c r="D454" s="1"/>
      <c r="E454" s="1"/>
      <c r="F454" s="1"/>
      <c r="G454" s="1"/>
      <c r="H454" s="1"/>
      <c r="I454" s="1"/>
      <c r="J454" s="1"/>
      <c r="K454" s="1"/>
      <c r="L454" s="1"/>
      <c r="M454" s="1"/>
      <c r="N454" s="1"/>
      <c r="O454" s="1"/>
      <c r="P454" s="1"/>
      <c r="Q454" s="1"/>
      <c r="R454" s="1"/>
      <c r="S454" s="1"/>
      <c r="T454" s="1"/>
      <c r="U454" s="1"/>
      <c r="V454" s="66"/>
      <c r="W454" s="1"/>
      <c r="X454" s="66"/>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66"/>
      <c r="AY454" s="1"/>
    </row>
    <row r="455" spans="1:51">
      <c r="A455" s="223"/>
      <c r="B455" s="1"/>
      <c r="C455" s="1"/>
      <c r="D455" s="1"/>
      <c r="E455" s="1"/>
      <c r="F455" s="1"/>
      <c r="G455" s="1"/>
      <c r="H455" s="1"/>
      <c r="I455" s="1"/>
      <c r="J455" s="1"/>
      <c r="K455" s="1"/>
      <c r="L455" s="1"/>
      <c r="M455" s="1"/>
      <c r="N455" s="1"/>
      <c r="O455" s="1"/>
      <c r="P455" s="1"/>
      <c r="Q455" s="1"/>
      <c r="R455" s="1"/>
      <c r="S455" s="1"/>
      <c r="T455" s="1"/>
      <c r="U455" s="1"/>
      <c r="V455" s="66"/>
      <c r="W455" s="1"/>
      <c r="X455" s="66"/>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66"/>
      <c r="AY455" s="1"/>
    </row>
    <row r="456" spans="1:51">
      <c r="A456" s="223"/>
      <c r="B456" s="1"/>
      <c r="C456" s="1"/>
      <c r="D456" s="1"/>
      <c r="E456" s="1"/>
      <c r="F456" s="1"/>
      <c r="G456" s="1"/>
      <c r="H456" s="1"/>
      <c r="I456" s="1"/>
      <c r="J456" s="1"/>
      <c r="K456" s="1"/>
      <c r="L456" s="1"/>
      <c r="M456" s="1"/>
      <c r="N456" s="1"/>
      <c r="O456" s="1"/>
      <c r="P456" s="1"/>
      <c r="Q456" s="1"/>
      <c r="R456" s="1"/>
      <c r="S456" s="1"/>
      <c r="T456" s="1"/>
      <c r="U456" s="1"/>
      <c r="V456" s="66"/>
      <c r="W456" s="1"/>
      <c r="X456" s="66"/>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66"/>
      <c r="AY456" s="1"/>
    </row>
    <row r="457" spans="1:51">
      <c r="A457" s="223"/>
      <c r="B457" s="1"/>
      <c r="C457" s="1"/>
      <c r="D457" s="1"/>
      <c r="E457" s="1"/>
      <c r="F457" s="1"/>
      <c r="G457" s="1"/>
      <c r="H457" s="1"/>
      <c r="I457" s="1"/>
      <c r="J457" s="1"/>
      <c r="K457" s="1"/>
      <c r="L457" s="1"/>
      <c r="M457" s="1"/>
      <c r="N457" s="1"/>
      <c r="O457" s="1"/>
      <c r="P457" s="1"/>
      <c r="Q457" s="1"/>
      <c r="R457" s="1"/>
      <c r="S457" s="1"/>
      <c r="T457" s="1"/>
      <c r="U457" s="1"/>
      <c r="V457" s="66"/>
      <c r="W457" s="1"/>
      <c r="X457" s="66"/>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66"/>
      <c r="AY457" s="1"/>
    </row>
    <row r="458" spans="1:51">
      <c r="A458" s="223"/>
      <c r="B458" s="1"/>
      <c r="C458" s="1"/>
      <c r="D458" s="1"/>
      <c r="E458" s="1"/>
      <c r="F458" s="1"/>
      <c r="G458" s="1"/>
      <c r="H458" s="1"/>
      <c r="I458" s="1"/>
      <c r="J458" s="1"/>
      <c r="K458" s="1"/>
      <c r="L458" s="1"/>
      <c r="M458" s="1"/>
      <c r="N458" s="1"/>
      <c r="O458" s="1"/>
      <c r="P458" s="1"/>
      <c r="Q458" s="1"/>
      <c r="R458" s="1"/>
      <c r="S458" s="1"/>
      <c r="T458" s="1"/>
      <c r="U458" s="1"/>
      <c r="V458" s="66"/>
      <c r="W458" s="1"/>
      <c r="X458" s="66"/>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66"/>
      <c r="AY458" s="1"/>
    </row>
    <row r="459" spans="1:51">
      <c r="A459" s="223"/>
      <c r="B459" s="1"/>
      <c r="C459" s="1"/>
      <c r="D459" s="1"/>
      <c r="E459" s="1"/>
      <c r="F459" s="1"/>
      <c r="G459" s="1"/>
      <c r="H459" s="1"/>
      <c r="I459" s="1"/>
      <c r="J459" s="1"/>
      <c r="K459" s="1"/>
      <c r="L459" s="1"/>
      <c r="M459" s="1"/>
      <c r="N459" s="1"/>
      <c r="O459" s="1"/>
      <c r="P459" s="1"/>
      <c r="Q459" s="1"/>
      <c r="R459" s="1"/>
      <c r="S459" s="1"/>
      <c r="T459" s="1"/>
      <c r="U459" s="1"/>
      <c r="V459" s="66"/>
      <c r="W459" s="1"/>
      <c r="X459" s="66"/>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66"/>
      <c r="AY459" s="1"/>
    </row>
    <row r="460" spans="1:51">
      <c r="A460" s="223"/>
      <c r="B460" s="1"/>
      <c r="C460" s="1"/>
      <c r="D460" s="1"/>
      <c r="E460" s="1"/>
      <c r="F460" s="1"/>
      <c r="G460" s="1"/>
      <c r="H460" s="1"/>
      <c r="I460" s="1"/>
      <c r="J460" s="1"/>
      <c r="K460" s="1"/>
      <c r="L460" s="1"/>
      <c r="M460" s="1"/>
      <c r="N460" s="1"/>
      <c r="O460" s="1"/>
      <c r="P460" s="1"/>
      <c r="Q460" s="1"/>
      <c r="R460" s="1"/>
      <c r="S460" s="1"/>
      <c r="T460" s="1"/>
      <c r="U460" s="1"/>
      <c r="V460" s="66"/>
      <c r="W460" s="1"/>
      <c r="X460" s="66"/>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66"/>
      <c r="AY460" s="1"/>
    </row>
    <row r="461" spans="1:51">
      <c r="A461" s="223"/>
      <c r="B461" s="1"/>
      <c r="C461" s="1"/>
      <c r="D461" s="1"/>
      <c r="E461" s="1"/>
      <c r="F461" s="1"/>
      <c r="G461" s="1"/>
      <c r="H461" s="1"/>
      <c r="I461" s="1"/>
      <c r="J461" s="1"/>
      <c r="K461" s="1"/>
      <c r="L461" s="1"/>
      <c r="M461" s="1"/>
      <c r="N461" s="1"/>
      <c r="O461" s="1"/>
      <c r="P461" s="1"/>
      <c r="Q461" s="1"/>
      <c r="R461" s="1"/>
      <c r="S461" s="1"/>
      <c r="T461" s="1"/>
      <c r="U461" s="1"/>
      <c r="V461" s="66"/>
      <c r="W461" s="1"/>
      <c r="X461" s="66"/>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66"/>
      <c r="AY461" s="1"/>
    </row>
    <row r="462" spans="1:51">
      <c r="A462" s="223"/>
      <c r="B462" s="1"/>
      <c r="C462" s="1"/>
      <c r="D462" s="1"/>
      <c r="E462" s="1"/>
      <c r="F462" s="1"/>
      <c r="G462" s="1"/>
      <c r="H462" s="1"/>
      <c r="I462" s="1"/>
      <c r="J462" s="1"/>
      <c r="K462" s="1"/>
      <c r="L462" s="1"/>
      <c r="M462" s="1"/>
      <c r="N462" s="1"/>
      <c r="O462" s="1"/>
      <c r="P462" s="1"/>
      <c r="Q462" s="1"/>
      <c r="R462" s="1"/>
      <c r="S462" s="1"/>
      <c r="T462" s="1"/>
      <c r="U462" s="1"/>
      <c r="V462" s="66"/>
      <c r="W462" s="1"/>
      <c r="X462" s="66"/>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66"/>
      <c r="AY462" s="1"/>
    </row>
    <row r="463" spans="1:51">
      <c r="A463" s="223"/>
      <c r="B463" s="1"/>
      <c r="C463" s="1"/>
      <c r="D463" s="1"/>
      <c r="E463" s="1"/>
      <c r="F463" s="1"/>
      <c r="G463" s="1"/>
      <c r="H463" s="1"/>
      <c r="I463" s="1"/>
      <c r="J463" s="1"/>
      <c r="K463" s="1"/>
      <c r="L463" s="1"/>
      <c r="M463" s="1"/>
      <c r="N463" s="1"/>
      <c r="O463" s="1"/>
      <c r="P463" s="1"/>
      <c r="Q463" s="1"/>
      <c r="R463" s="1"/>
      <c r="S463" s="1"/>
      <c r="T463" s="1"/>
      <c r="U463" s="1"/>
      <c r="V463" s="66"/>
      <c r="W463" s="1"/>
      <c r="X463" s="66"/>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66"/>
      <c r="AY463" s="1"/>
    </row>
    <row r="464" spans="1:51">
      <c r="A464" s="223"/>
      <c r="B464" s="1"/>
      <c r="C464" s="1"/>
      <c r="D464" s="1"/>
      <c r="E464" s="1"/>
      <c r="F464" s="1"/>
      <c r="G464" s="1"/>
      <c r="H464" s="1"/>
      <c r="I464" s="1"/>
      <c r="J464" s="1"/>
      <c r="K464" s="1"/>
      <c r="L464" s="1"/>
      <c r="M464" s="1"/>
      <c r="N464" s="1"/>
      <c r="O464" s="1"/>
      <c r="P464" s="1"/>
      <c r="Q464" s="1"/>
      <c r="R464" s="1"/>
      <c r="S464" s="1"/>
      <c r="T464" s="1"/>
      <c r="U464" s="1"/>
      <c r="V464" s="66"/>
      <c r="W464" s="1"/>
      <c r="X464" s="66"/>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66"/>
      <c r="AY464" s="1"/>
    </row>
    <row r="465" spans="1:51">
      <c r="A465" s="223"/>
      <c r="B465" s="1"/>
      <c r="C465" s="1"/>
      <c r="D465" s="1"/>
      <c r="E465" s="1"/>
      <c r="F465" s="1"/>
      <c r="G465" s="1"/>
      <c r="H465" s="1"/>
      <c r="I465" s="1"/>
      <c r="J465" s="1"/>
      <c r="K465" s="1"/>
      <c r="L465" s="1"/>
      <c r="M465" s="1"/>
      <c r="N465" s="1"/>
      <c r="O465" s="1"/>
      <c r="P465" s="1"/>
      <c r="Q465" s="1"/>
      <c r="R465" s="1"/>
      <c r="S465" s="1"/>
      <c r="T465" s="1"/>
      <c r="U465" s="1"/>
      <c r="V465" s="66"/>
      <c r="W465" s="1"/>
      <c r="X465" s="66"/>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66"/>
      <c r="AY465" s="1"/>
    </row>
    <row r="466" spans="1:51">
      <c r="A466" s="223"/>
      <c r="B466" s="1"/>
      <c r="C466" s="1"/>
      <c r="D466" s="1"/>
      <c r="E466" s="1"/>
      <c r="F466" s="1"/>
      <c r="G466" s="1"/>
      <c r="H466" s="1"/>
      <c r="I466" s="1"/>
      <c r="J466" s="1"/>
      <c r="K466" s="1"/>
      <c r="L466" s="1"/>
      <c r="M466" s="1"/>
      <c r="N466" s="1"/>
      <c r="O466" s="1"/>
      <c r="P466" s="1"/>
      <c r="Q466" s="1"/>
      <c r="R466" s="1"/>
      <c r="S466" s="1"/>
      <c r="T466" s="1"/>
      <c r="U466" s="1"/>
      <c r="V466" s="66"/>
      <c r="W466" s="1"/>
      <c r="X466" s="66"/>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66"/>
      <c r="AY466" s="1"/>
    </row>
    <row r="467" spans="1:51">
      <c r="A467" s="223"/>
      <c r="B467" s="1"/>
      <c r="C467" s="1"/>
      <c r="D467" s="1"/>
      <c r="E467" s="1"/>
      <c r="F467" s="1"/>
      <c r="G467" s="1"/>
      <c r="H467" s="1"/>
      <c r="I467" s="1"/>
      <c r="J467" s="1"/>
      <c r="K467" s="1"/>
      <c r="L467" s="1"/>
      <c r="M467" s="1"/>
      <c r="N467" s="1"/>
      <c r="O467" s="1"/>
      <c r="P467" s="1"/>
      <c r="Q467" s="1"/>
      <c r="R467" s="1"/>
      <c r="S467" s="1"/>
      <c r="T467" s="1"/>
      <c r="U467" s="1"/>
      <c r="V467" s="66"/>
      <c r="W467" s="1"/>
      <c r="X467" s="66"/>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66"/>
      <c r="AY467" s="1"/>
    </row>
    <row r="468" spans="1:51">
      <c r="A468" s="223"/>
      <c r="B468" s="1"/>
      <c r="C468" s="1"/>
      <c r="D468" s="1"/>
      <c r="E468" s="1"/>
      <c r="F468" s="1"/>
      <c r="G468" s="1"/>
      <c r="H468" s="1"/>
      <c r="I468" s="1"/>
      <c r="J468" s="1"/>
      <c r="K468" s="1"/>
      <c r="L468" s="1"/>
      <c r="M468" s="1"/>
      <c r="N468" s="1"/>
      <c r="O468" s="1"/>
      <c r="P468" s="1"/>
      <c r="Q468" s="1"/>
      <c r="R468" s="1"/>
      <c r="S468" s="1"/>
      <c r="T468" s="1"/>
      <c r="U468" s="1"/>
      <c r="V468" s="66"/>
      <c r="W468" s="1"/>
      <c r="X468" s="66"/>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66"/>
      <c r="AY468" s="1"/>
    </row>
    <row r="469" spans="1:51">
      <c r="A469" s="223"/>
      <c r="B469" s="1"/>
      <c r="C469" s="1"/>
      <c r="D469" s="1"/>
      <c r="E469" s="1"/>
      <c r="F469" s="1"/>
      <c r="G469" s="1"/>
      <c r="H469" s="1"/>
      <c r="I469" s="1"/>
      <c r="J469" s="1"/>
      <c r="K469" s="1"/>
      <c r="L469" s="1"/>
      <c r="M469" s="1"/>
      <c r="N469" s="1"/>
      <c r="O469" s="1"/>
      <c r="P469" s="1"/>
      <c r="Q469" s="1"/>
      <c r="R469" s="1"/>
      <c r="S469" s="1"/>
      <c r="T469" s="1"/>
      <c r="U469" s="1"/>
      <c r="V469" s="66"/>
      <c r="W469" s="1"/>
      <c r="X469" s="66"/>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66"/>
      <c r="AY469" s="1"/>
    </row>
    <row r="470" spans="1:51">
      <c r="A470" s="223"/>
      <c r="B470" s="1"/>
      <c r="C470" s="1"/>
      <c r="D470" s="1"/>
      <c r="E470" s="1"/>
      <c r="F470" s="1"/>
      <c r="G470" s="1"/>
      <c r="H470" s="1"/>
      <c r="I470" s="1"/>
      <c r="J470" s="1"/>
      <c r="K470" s="1"/>
      <c r="L470" s="1"/>
      <c r="M470" s="1"/>
      <c r="N470" s="1"/>
      <c r="O470" s="1"/>
      <c r="P470" s="1"/>
      <c r="Q470" s="1"/>
      <c r="R470" s="1"/>
      <c r="S470" s="1"/>
      <c r="T470" s="1"/>
      <c r="U470" s="1"/>
      <c r="V470" s="66"/>
      <c r="W470" s="1"/>
      <c r="X470" s="66"/>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66"/>
      <c r="AY470" s="1"/>
    </row>
    <row r="471" spans="1:51">
      <c r="A471" s="223"/>
      <c r="B471" s="1"/>
      <c r="C471" s="1"/>
      <c r="D471" s="1"/>
      <c r="E471" s="1"/>
      <c r="F471" s="1"/>
      <c r="G471" s="1"/>
      <c r="H471" s="1"/>
      <c r="I471" s="1"/>
      <c r="J471" s="1"/>
      <c r="K471" s="1"/>
      <c r="L471" s="1"/>
      <c r="M471" s="1"/>
      <c r="N471" s="1"/>
      <c r="O471" s="1"/>
      <c r="P471" s="1"/>
      <c r="Q471" s="1"/>
      <c r="R471" s="1"/>
      <c r="S471" s="1"/>
      <c r="T471" s="1"/>
      <c r="U471" s="1"/>
      <c r="V471" s="66"/>
      <c r="W471" s="1"/>
      <c r="X471" s="66"/>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66"/>
      <c r="AY471" s="1"/>
    </row>
    <row r="472" spans="1:51">
      <c r="A472" s="223"/>
      <c r="B472" s="1"/>
      <c r="C472" s="1"/>
      <c r="D472" s="1"/>
      <c r="E472" s="1"/>
      <c r="F472" s="1"/>
      <c r="G472" s="1"/>
      <c r="H472" s="1"/>
      <c r="I472" s="1"/>
      <c r="J472" s="1"/>
      <c r="K472" s="1"/>
      <c r="L472" s="1"/>
      <c r="M472" s="1"/>
      <c r="N472" s="1"/>
      <c r="O472" s="1"/>
      <c r="P472" s="1"/>
      <c r="Q472" s="1"/>
      <c r="R472" s="1"/>
      <c r="S472" s="1"/>
      <c r="T472" s="1"/>
      <c r="U472" s="1"/>
      <c r="V472" s="66"/>
      <c r="W472" s="1"/>
      <c r="X472" s="66"/>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66"/>
      <c r="AY472" s="1"/>
    </row>
    <row r="473" spans="1:51">
      <c r="A473" s="223"/>
      <c r="B473" s="1"/>
      <c r="C473" s="1"/>
      <c r="D473" s="1"/>
      <c r="E473" s="1"/>
      <c r="F473" s="1"/>
      <c r="G473" s="1"/>
      <c r="H473" s="1"/>
      <c r="I473" s="1"/>
      <c r="J473" s="1"/>
      <c r="K473" s="1"/>
      <c r="L473" s="1"/>
      <c r="M473" s="1"/>
      <c r="N473" s="1"/>
      <c r="O473" s="1"/>
      <c r="P473" s="1"/>
      <c r="Q473" s="1"/>
      <c r="R473" s="1"/>
      <c r="S473" s="1"/>
      <c r="T473" s="1"/>
      <c r="U473" s="1"/>
      <c r="V473" s="66"/>
      <c r="W473" s="1"/>
      <c r="X473" s="66"/>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66"/>
      <c r="AY473" s="1"/>
    </row>
    <row r="474" spans="1:51">
      <c r="A474" s="223"/>
      <c r="B474" s="1"/>
      <c r="C474" s="1"/>
      <c r="D474" s="1"/>
      <c r="E474" s="1"/>
      <c r="F474" s="1"/>
      <c r="G474" s="1"/>
      <c r="H474" s="1"/>
      <c r="I474" s="1"/>
      <c r="J474" s="1"/>
      <c r="K474" s="1"/>
      <c r="L474" s="1"/>
      <c r="M474" s="1"/>
      <c r="N474" s="1"/>
      <c r="O474" s="1"/>
      <c r="P474" s="1"/>
      <c r="Q474" s="1"/>
      <c r="R474" s="1"/>
      <c r="S474" s="1"/>
      <c r="T474" s="1"/>
      <c r="U474" s="1"/>
      <c r="V474" s="66"/>
      <c r="W474" s="1"/>
      <c r="X474" s="66"/>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66"/>
      <c r="AY474" s="1"/>
    </row>
    <row r="475" spans="1:51">
      <c r="A475" s="223"/>
      <c r="B475" s="1"/>
      <c r="C475" s="1"/>
      <c r="D475" s="1"/>
      <c r="E475" s="1"/>
      <c r="F475" s="1"/>
      <c r="G475" s="1"/>
      <c r="H475" s="1"/>
      <c r="I475" s="1"/>
      <c r="J475" s="1"/>
      <c r="K475" s="1"/>
      <c r="L475" s="1"/>
      <c r="M475" s="1"/>
      <c r="N475" s="1"/>
      <c r="O475" s="1"/>
      <c r="P475" s="1"/>
      <c r="Q475" s="1"/>
      <c r="R475" s="1"/>
      <c r="S475" s="1"/>
      <c r="T475" s="1"/>
      <c r="U475" s="1"/>
      <c r="V475" s="66"/>
      <c r="W475" s="1"/>
      <c r="X475" s="66"/>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66"/>
      <c r="AY475" s="1"/>
    </row>
    <row r="476" spans="1:51">
      <c r="A476" s="223"/>
      <c r="B476" s="1"/>
      <c r="C476" s="1"/>
      <c r="D476" s="1"/>
      <c r="E476" s="1"/>
      <c r="F476" s="1"/>
      <c r="G476" s="1"/>
      <c r="H476" s="1"/>
      <c r="I476" s="1"/>
      <c r="J476" s="1"/>
      <c r="K476" s="1"/>
      <c r="L476" s="1"/>
      <c r="M476" s="1"/>
      <c r="N476" s="1"/>
      <c r="O476" s="1"/>
      <c r="P476" s="1"/>
      <c r="Q476" s="1"/>
      <c r="R476" s="1"/>
      <c r="S476" s="1"/>
      <c r="T476" s="1"/>
      <c r="U476" s="1"/>
      <c r="V476" s="66"/>
      <c r="W476" s="1"/>
      <c r="X476" s="66"/>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66"/>
      <c r="AY476" s="1"/>
    </row>
    <row r="477" spans="1:51">
      <c r="A477" s="223"/>
      <c r="B477" s="1"/>
      <c r="C477" s="1"/>
      <c r="D477" s="1"/>
      <c r="E477" s="1"/>
      <c r="F477" s="1"/>
      <c r="G477" s="1"/>
      <c r="H477" s="1"/>
      <c r="I477" s="1"/>
      <c r="J477" s="1"/>
      <c r="K477" s="1"/>
      <c r="L477" s="1"/>
      <c r="M477" s="1"/>
      <c r="N477" s="1"/>
      <c r="O477" s="1"/>
      <c r="P477" s="1"/>
      <c r="Q477" s="1"/>
      <c r="R477" s="1"/>
      <c r="S477" s="1"/>
      <c r="T477" s="1"/>
      <c r="U477" s="1"/>
      <c r="V477" s="66"/>
      <c r="W477" s="1"/>
      <c r="X477" s="66"/>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66"/>
      <c r="AY477" s="1"/>
    </row>
    <row r="478" spans="1:51">
      <c r="A478" s="223"/>
      <c r="B478" s="1"/>
      <c r="C478" s="1"/>
      <c r="D478" s="1"/>
      <c r="E478" s="1"/>
      <c r="F478" s="1"/>
      <c r="G478" s="1"/>
      <c r="H478" s="1"/>
      <c r="I478" s="1"/>
      <c r="J478" s="1"/>
      <c r="K478" s="1"/>
      <c r="L478" s="1"/>
      <c r="M478" s="1"/>
      <c r="N478" s="1"/>
      <c r="O478" s="1"/>
      <c r="P478" s="1"/>
      <c r="Q478" s="1"/>
      <c r="R478" s="1"/>
      <c r="S478" s="1"/>
      <c r="T478" s="1"/>
      <c r="U478" s="1"/>
      <c r="V478" s="66"/>
      <c r="W478" s="1"/>
      <c r="X478" s="66"/>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66"/>
      <c r="AY478" s="1"/>
    </row>
    <row r="479" spans="1:51">
      <c r="A479" s="223"/>
      <c r="B479" s="1"/>
      <c r="C479" s="1"/>
      <c r="D479" s="1"/>
      <c r="E479" s="1"/>
      <c r="F479" s="1"/>
      <c r="G479" s="1"/>
      <c r="H479" s="1"/>
      <c r="I479" s="1"/>
      <c r="J479" s="1"/>
      <c r="K479" s="1"/>
      <c r="L479" s="1"/>
      <c r="M479" s="1"/>
      <c r="N479" s="1"/>
      <c r="O479" s="1"/>
      <c r="P479" s="1"/>
      <c r="Q479" s="1"/>
      <c r="R479" s="1"/>
      <c r="S479" s="1"/>
      <c r="T479" s="1"/>
      <c r="U479" s="1"/>
      <c r="V479" s="66"/>
      <c r="W479" s="1"/>
      <c r="X479" s="66"/>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66"/>
      <c r="AY479" s="1"/>
    </row>
    <row r="480" spans="1:51">
      <c r="A480" s="223"/>
      <c r="B480" s="1"/>
      <c r="C480" s="1"/>
      <c r="D480" s="1"/>
      <c r="E480" s="1"/>
      <c r="F480" s="1"/>
      <c r="G480" s="1"/>
      <c r="H480" s="1"/>
      <c r="I480" s="1"/>
      <c r="J480" s="1"/>
      <c r="K480" s="1"/>
      <c r="L480" s="1"/>
      <c r="M480" s="1"/>
      <c r="N480" s="1"/>
      <c r="O480" s="1"/>
      <c r="P480" s="1"/>
      <c r="Q480" s="1"/>
      <c r="R480" s="1"/>
      <c r="S480" s="1"/>
      <c r="T480" s="1"/>
      <c r="U480" s="1"/>
      <c r="V480" s="66"/>
      <c r="W480" s="1"/>
      <c r="X480" s="66"/>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66"/>
      <c r="AY480" s="1"/>
    </row>
    <row r="481" spans="1:51">
      <c r="A481" s="223"/>
      <c r="B481" s="1"/>
      <c r="C481" s="1"/>
      <c r="D481" s="1"/>
      <c r="E481" s="1"/>
      <c r="F481" s="1"/>
      <c r="G481" s="1"/>
      <c r="H481" s="1"/>
      <c r="I481" s="1"/>
      <c r="J481" s="1"/>
      <c r="K481" s="1"/>
      <c r="L481" s="1"/>
      <c r="M481" s="1"/>
      <c r="N481" s="1"/>
      <c r="O481" s="1"/>
      <c r="P481" s="1"/>
      <c r="Q481" s="1"/>
      <c r="R481" s="1"/>
      <c r="S481" s="1"/>
      <c r="T481" s="1"/>
      <c r="U481" s="1"/>
      <c r="V481" s="66"/>
      <c r="W481" s="1"/>
      <c r="X481" s="66"/>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66"/>
      <c r="AY481" s="1"/>
    </row>
    <row r="482" spans="1:51">
      <c r="A482" s="223"/>
      <c r="B482" s="1"/>
      <c r="C482" s="1"/>
      <c r="D482" s="1"/>
      <c r="E482" s="1"/>
      <c r="F482" s="1"/>
      <c r="G482" s="1"/>
      <c r="H482" s="1"/>
      <c r="I482" s="1"/>
      <c r="J482" s="1"/>
      <c r="K482" s="1"/>
      <c r="L482" s="1"/>
      <c r="M482" s="1"/>
      <c r="N482" s="1"/>
      <c r="O482" s="1"/>
      <c r="P482" s="1"/>
      <c r="Q482" s="1"/>
      <c r="R482" s="1"/>
      <c r="S482" s="1"/>
      <c r="T482" s="1"/>
      <c r="U482" s="1"/>
      <c r="V482" s="66"/>
      <c r="W482" s="1"/>
      <c r="X482" s="66"/>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66"/>
      <c r="AY482" s="1"/>
    </row>
    <row r="483" spans="1:51">
      <c r="A483" s="223"/>
      <c r="B483" s="1"/>
      <c r="C483" s="1"/>
      <c r="D483" s="1"/>
      <c r="E483" s="1"/>
      <c r="F483" s="1"/>
      <c r="G483" s="1"/>
      <c r="H483" s="1"/>
      <c r="I483" s="1"/>
      <c r="J483" s="1"/>
      <c r="K483" s="1"/>
      <c r="L483" s="1"/>
      <c r="M483" s="1"/>
      <c r="N483" s="1"/>
      <c r="O483" s="1"/>
      <c r="P483" s="1"/>
      <c r="Q483" s="1"/>
      <c r="R483" s="1"/>
      <c r="S483" s="1"/>
      <c r="T483" s="1"/>
      <c r="U483" s="1"/>
      <c r="V483" s="66"/>
      <c r="W483" s="1"/>
      <c r="X483" s="66"/>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66"/>
      <c r="AY483" s="1"/>
    </row>
    <row r="484" spans="1:51">
      <c r="A484" s="223"/>
      <c r="B484" s="1"/>
      <c r="C484" s="1"/>
      <c r="D484" s="1"/>
      <c r="E484" s="1"/>
      <c r="F484" s="1"/>
      <c r="G484" s="1"/>
      <c r="H484" s="1"/>
      <c r="I484" s="1"/>
      <c r="J484" s="1"/>
      <c r="K484" s="1"/>
      <c r="L484" s="1"/>
      <c r="M484" s="1"/>
      <c r="N484" s="1"/>
      <c r="O484" s="1"/>
      <c r="P484" s="1"/>
      <c r="Q484" s="1"/>
      <c r="R484" s="1"/>
      <c r="S484" s="1"/>
      <c r="T484" s="1"/>
      <c r="U484" s="1"/>
      <c r="V484" s="66"/>
      <c r="W484" s="1"/>
      <c r="X484" s="66"/>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66"/>
      <c r="AY484" s="1"/>
    </row>
    <row r="485" spans="1:51">
      <c r="A485" s="223"/>
      <c r="B485" s="1"/>
      <c r="C485" s="1"/>
      <c r="D485" s="1"/>
      <c r="E485" s="1"/>
      <c r="F485" s="1"/>
      <c r="G485" s="1"/>
      <c r="H485" s="1"/>
      <c r="I485" s="1"/>
      <c r="J485" s="1"/>
      <c r="K485" s="1"/>
      <c r="L485" s="1"/>
      <c r="M485" s="1"/>
      <c r="N485" s="1"/>
      <c r="O485" s="1"/>
      <c r="P485" s="1"/>
      <c r="Q485" s="1"/>
      <c r="R485" s="1"/>
      <c r="S485" s="1"/>
      <c r="T485" s="1"/>
      <c r="U485" s="1"/>
      <c r="V485" s="66"/>
      <c r="W485" s="1"/>
      <c r="X485" s="66"/>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66"/>
      <c r="AY485" s="1"/>
    </row>
    <row r="486" spans="1:51">
      <c r="A486" s="223"/>
      <c r="B486" s="1"/>
      <c r="C486" s="1"/>
      <c r="D486" s="1"/>
      <c r="E486" s="1"/>
      <c r="F486" s="1"/>
      <c r="G486" s="1"/>
      <c r="H486" s="1"/>
      <c r="I486" s="1"/>
      <c r="J486" s="1"/>
      <c r="K486" s="1"/>
      <c r="L486" s="1"/>
      <c r="M486" s="1"/>
      <c r="N486" s="1"/>
      <c r="O486" s="1"/>
      <c r="P486" s="1"/>
      <c r="Q486" s="1"/>
      <c r="R486" s="1"/>
      <c r="S486" s="1"/>
      <c r="T486" s="1"/>
      <c r="U486" s="1"/>
      <c r="V486" s="66"/>
      <c r="W486" s="1"/>
      <c r="X486" s="66"/>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66"/>
      <c r="AY486" s="1"/>
    </row>
    <row r="487" spans="1:51">
      <c r="A487" s="223"/>
      <c r="B487" s="1"/>
      <c r="C487" s="1"/>
      <c r="D487" s="1"/>
      <c r="E487" s="1"/>
      <c r="F487" s="1"/>
      <c r="G487" s="1"/>
      <c r="H487" s="1"/>
      <c r="I487" s="1"/>
      <c r="J487" s="1"/>
      <c r="K487" s="1"/>
      <c r="L487" s="1"/>
      <c r="M487" s="1"/>
      <c r="N487" s="1"/>
      <c r="O487" s="1"/>
      <c r="P487" s="1"/>
      <c r="Q487" s="1"/>
      <c r="R487" s="1"/>
      <c r="S487" s="1"/>
      <c r="T487" s="1"/>
      <c r="U487" s="1"/>
      <c r="V487" s="66"/>
      <c r="W487" s="1"/>
      <c r="X487" s="66"/>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66"/>
      <c r="AY487" s="1"/>
    </row>
    <row r="488" spans="1:51">
      <c r="A488" s="223"/>
      <c r="B488" s="1"/>
      <c r="C488" s="1"/>
      <c r="D488" s="1"/>
      <c r="E488" s="1"/>
      <c r="F488" s="1"/>
      <c r="G488" s="1"/>
      <c r="H488" s="1"/>
      <c r="I488" s="1"/>
      <c r="J488" s="1"/>
      <c r="K488" s="1"/>
      <c r="L488" s="1"/>
      <c r="M488" s="1"/>
      <c r="N488" s="1"/>
      <c r="O488" s="1"/>
      <c r="P488" s="1"/>
      <c r="Q488" s="1"/>
      <c r="R488" s="1"/>
      <c r="S488" s="1"/>
      <c r="T488" s="1"/>
      <c r="U488" s="1"/>
      <c r="V488" s="66"/>
      <c r="W488" s="1"/>
      <c r="X488" s="66"/>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66"/>
      <c r="AY488" s="1"/>
    </row>
    <row r="489" spans="1:51">
      <c r="A489" s="223"/>
      <c r="B489" s="1"/>
      <c r="C489" s="1"/>
      <c r="D489" s="1"/>
      <c r="E489" s="1"/>
      <c r="F489" s="1"/>
      <c r="G489" s="1"/>
      <c r="H489" s="1"/>
      <c r="I489" s="1"/>
      <c r="J489" s="1"/>
      <c r="K489" s="1"/>
      <c r="L489" s="1"/>
      <c r="M489" s="1"/>
      <c r="N489" s="1"/>
      <c r="O489" s="1"/>
      <c r="P489" s="1"/>
      <c r="Q489" s="1"/>
      <c r="R489" s="1"/>
      <c r="S489" s="1"/>
      <c r="T489" s="1"/>
      <c r="U489" s="1"/>
      <c r="V489" s="66"/>
      <c r="W489" s="1"/>
      <c r="X489" s="66"/>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66"/>
      <c r="AY489" s="1"/>
    </row>
    <row r="490" spans="1:51">
      <c r="A490" s="223"/>
      <c r="B490" s="1"/>
      <c r="C490" s="1"/>
      <c r="D490" s="1"/>
      <c r="E490" s="1"/>
      <c r="F490" s="1"/>
      <c r="G490" s="1"/>
      <c r="H490" s="1"/>
      <c r="I490" s="1"/>
      <c r="J490" s="1"/>
      <c r="K490" s="1"/>
      <c r="L490" s="1"/>
      <c r="M490" s="1"/>
      <c r="N490" s="1"/>
      <c r="O490" s="1"/>
      <c r="P490" s="1"/>
      <c r="Q490" s="1"/>
      <c r="R490" s="1"/>
      <c r="S490" s="1"/>
      <c r="T490" s="1"/>
      <c r="U490" s="1"/>
      <c r="V490" s="66"/>
      <c r="W490" s="1"/>
      <c r="X490" s="66"/>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66"/>
      <c r="AY490" s="1"/>
    </row>
    <row r="491" spans="1:51">
      <c r="A491" s="223"/>
      <c r="B491" s="1"/>
      <c r="C491" s="1"/>
      <c r="D491" s="1"/>
      <c r="E491" s="1"/>
      <c r="F491" s="1"/>
      <c r="G491" s="1"/>
      <c r="H491" s="1"/>
      <c r="I491" s="1"/>
      <c r="J491" s="1"/>
      <c r="K491" s="1"/>
      <c r="L491" s="1"/>
      <c r="M491" s="1"/>
      <c r="N491" s="1"/>
      <c r="O491" s="1"/>
      <c r="P491" s="1"/>
      <c r="Q491" s="1"/>
      <c r="R491" s="1"/>
      <c r="S491" s="1"/>
      <c r="T491" s="1"/>
      <c r="U491" s="1"/>
      <c r="V491" s="66"/>
      <c r="W491" s="1"/>
      <c r="X491" s="66"/>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66"/>
      <c r="AY491" s="1"/>
    </row>
    <row r="492" spans="1:51">
      <c r="A492" s="223"/>
      <c r="B492" s="1"/>
      <c r="C492" s="1"/>
      <c r="D492" s="1"/>
      <c r="E492" s="1"/>
      <c r="F492" s="1"/>
      <c r="G492" s="1"/>
      <c r="H492" s="1"/>
      <c r="I492" s="1"/>
      <c r="J492" s="1"/>
      <c r="K492" s="1"/>
      <c r="L492" s="1"/>
      <c r="M492" s="1"/>
      <c r="N492" s="1"/>
      <c r="O492" s="1"/>
      <c r="P492" s="1"/>
      <c r="Q492" s="1"/>
      <c r="R492" s="1"/>
      <c r="S492" s="1"/>
      <c r="T492" s="1"/>
      <c r="U492" s="1"/>
      <c r="V492" s="66"/>
      <c r="W492" s="1"/>
      <c r="X492" s="66"/>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66"/>
      <c r="AY492" s="1"/>
    </row>
    <row r="493" spans="1:51">
      <c r="A493" s="223"/>
      <c r="B493" s="1"/>
      <c r="C493" s="1"/>
      <c r="D493" s="1"/>
      <c r="E493" s="1"/>
      <c r="F493" s="1"/>
      <c r="G493" s="1"/>
      <c r="H493" s="1"/>
      <c r="I493" s="1"/>
      <c r="J493" s="1"/>
      <c r="K493" s="1"/>
      <c r="L493" s="1"/>
      <c r="M493" s="1"/>
      <c r="N493" s="1"/>
      <c r="O493" s="1"/>
      <c r="P493" s="1"/>
      <c r="Q493" s="1"/>
      <c r="R493" s="1"/>
      <c r="S493" s="1"/>
      <c r="T493" s="1"/>
      <c r="U493" s="1"/>
      <c r="V493" s="66"/>
      <c r="W493" s="1"/>
      <c r="X493" s="66"/>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66"/>
      <c r="AY493" s="1"/>
    </row>
    <row r="494" spans="1:51">
      <c r="A494" s="223"/>
      <c r="B494" s="1"/>
      <c r="C494" s="1"/>
      <c r="D494" s="1"/>
      <c r="E494" s="1"/>
      <c r="F494" s="1"/>
      <c r="G494" s="1"/>
      <c r="H494" s="1"/>
      <c r="I494" s="1"/>
      <c r="J494" s="1"/>
      <c r="K494" s="1"/>
      <c r="L494" s="1"/>
      <c r="M494" s="1"/>
      <c r="N494" s="1"/>
      <c r="O494" s="1"/>
      <c r="P494" s="1"/>
      <c r="Q494" s="1"/>
      <c r="R494" s="1"/>
      <c r="S494" s="1"/>
      <c r="T494" s="1"/>
      <c r="U494" s="1"/>
      <c r="V494" s="66"/>
      <c r="W494" s="1"/>
      <c r="X494" s="66"/>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66"/>
      <c r="AY494" s="1"/>
    </row>
    <row r="495" spans="1:51">
      <c r="A495" s="223"/>
      <c r="B495" s="1"/>
      <c r="C495" s="1"/>
      <c r="D495" s="1"/>
      <c r="E495" s="1"/>
      <c r="F495" s="1"/>
      <c r="G495" s="1"/>
      <c r="H495" s="1"/>
      <c r="I495" s="1"/>
      <c r="J495" s="1"/>
      <c r="K495" s="1"/>
      <c r="L495" s="1"/>
      <c r="M495" s="1"/>
      <c r="N495" s="1"/>
      <c r="O495" s="1"/>
      <c r="P495" s="1"/>
      <c r="Q495" s="1"/>
      <c r="R495" s="1"/>
      <c r="S495" s="1"/>
      <c r="T495" s="1"/>
      <c r="U495" s="1"/>
      <c r="V495" s="66"/>
      <c r="W495" s="1"/>
      <c r="X495" s="66"/>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66"/>
      <c r="AY495" s="1"/>
    </row>
    <row r="496" spans="1:51">
      <c r="A496" s="223"/>
      <c r="B496" s="1"/>
      <c r="C496" s="1"/>
      <c r="D496" s="1"/>
      <c r="E496" s="1"/>
      <c r="F496" s="1"/>
      <c r="G496" s="1"/>
      <c r="H496" s="1"/>
      <c r="I496" s="1"/>
      <c r="J496" s="1"/>
      <c r="K496" s="1"/>
      <c r="L496" s="1"/>
      <c r="M496" s="1"/>
      <c r="N496" s="1"/>
      <c r="O496" s="1"/>
      <c r="P496" s="1"/>
      <c r="Q496" s="1"/>
      <c r="R496" s="1"/>
      <c r="S496" s="1"/>
      <c r="T496" s="1"/>
      <c r="U496" s="1"/>
      <c r="V496" s="66"/>
      <c r="W496" s="1"/>
      <c r="X496" s="66"/>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66"/>
      <c r="AY496" s="1"/>
    </row>
    <row r="497" spans="1:51">
      <c r="A497" s="223"/>
      <c r="B497" s="1"/>
      <c r="C497" s="1"/>
      <c r="D497" s="1"/>
      <c r="E497" s="1"/>
      <c r="F497" s="1"/>
      <c r="G497" s="1"/>
      <c r="H497" s="1"/>
      <c r="I497" s="1"/>
      <c r="J497" s="1"/>
      <c r="K497" s="1"/>
      <c r="L497" s="1"/>
      <c r="M497" s="1"/>
      <c r="N497" s="1"/>
      <c r="O497" s="1"/>
      <c r="P497" s="1"/>
      <c r="Q497" s="1"/>
      <c r="R497" s="1"/>
      <c r="S497" s="1"/>
      <c r="T497" s="1"/>
      <c r="U497" s="1"/>
      <c r="V497" s="66"/>
      <c r="W497" s="1"/>
      <c r="X497" s="66"/>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66"/>
      <c r="AY497" s="1"/>
    </row>
    <row r="498" spans="1:51">
      <c r="A498" s="223"/>
      <c r="B498" s="1"/>
      <c r="C498" s="1"/>
      <c r="D498" s="1"/>
      <c r="E498" s="1"/>
      <c r="F498" s="1"/>
      <c r="G498" s="1"/>
      <c r="H498" s="1"/>
      <c r="I498" s="1"/>
      <c r="J498" s="1"/>
      <c r="K498" s="1"/>
      <c r="L498" s="1"/>
      <c r="M498" s="1"/>
      <c r="N498" s="1"/>
      <c r="O498" s="1"/>
      <c r="P498" s="1"/>
      <c r="Q498" s="1"/>
      <c r="R498" s="1"/>
      <c r="S498" s="1"/>
      <c r="T498" s="1"/>
      <c r="U498" s="1"/>
      <c r="V498" s="66"/>
      <c r="W498" s="1"/>
      <c r="X498" s="66"/>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66"/>
      <c r="AY498" s="1"/>
    </row>
    <row r="499" spans="1:51">
      <c r="A499" s="223"/>
      <c r="B499" s="1"/>
      <c r="C499" s="1"/>
      <c r="D499" s="1"/>
      <c r="E499" s="1"/>
      <c r="F499" s="1"/>
      <c r="G499" s="1"/>
      <c r="H499" s="1"/>
      <c r="I499" s="1"/>
      <c r="J499" s="1"/>
      <c r="K499" s="1"/>
      <c r="L499" s="1"/>
      <c r="M499" s="1"/>
      <c r="N499" s="1"/>
      <c r="O499" s="1"/>
      <c r="P499" s="1"/>
      <c r="Q499" s="1"/>
      <c r="R499" s="1"/>
      <c r="S499" s="1"/>
      <c r="T499" s="1"/>
      <c r="U499" s="1"/>
      <c r="V499" s="66"/>
      <c r="W499" s="1"/>
      <c r="X499" s="66"/>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66"/>
      <c r="AY499" s="1"/>
    </row>
    <row r="500" spans="1:51">
      <c r="A500" s="223"/>
      <c r="B500" s="1"/>
      <c r="C500" s="1"/>
      <c r="D500" s="1"/>
      <c r="E500" s="1"/>
      <c r="F500" s="1"/>
      <c r="G500" s="1"/>
      <c r="H500" s="1"/>
      <c r="I500" s="1"/>
      <c r="J500" s="1"/>
      <c r="K500" s="1"/>
      <c r="L500" s="1"/>
      <c r="M500" s="1"/>
      <c r="N500" s="1"/>
      <c r="O500" s="1"/>
      <c r="P500" s="1"/>
      <c r="Q500" s="1"/>
      <c r="R500" s="1"/>
      <c r="S500" s="1"/>
      <c r="T500" s="1"/>
      <c r="U500" s="1"/>
      <c r="V500" s="66"/>
      <c r="W500" s="1"/>
      <c r="X500" s="66"/>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66"/>
      <c r="AY500" s="1"/>
    </row>
    <row r="501" spans="1:51">
      <c r="A501" s="223"/>
      <c r="B501" s="1"/>
      <c r="C501" s="1"/>
      <c r="D501" s="1"/>
      <c r="E501" s="1"/>
      <c r="F501" s="1"/>
      <c r="G501" s="1"/>
      <c r="H501" s="1"/>
      <c r="I501" s="1"/>
      <c r="J501" s="1"/>
      <c r="K501" s="1"/>
      <c r="L501" s="1"/>
      <c r="M501" s="1"/>
      <c r="N501" s="1"/>
      <c r="O501" s="1"/>
      <c r="P501" s="1"/>
      <c r="Q501" s="1"/>
      <c r="R501" s="1"/>
      <c r="S501" s="1"/>
      <c r="T501" s="1"/>
      <c r="U501" s="1"/>
      <c r="V501" s="66"/>
      <c r="W501" s="1"/>
      <c r="X501" s="66"/>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66"/>
      <c r="AY501" s="1"/>
    </row>
    <row r="502" spans="1:51">
      <c r="A502" s="223"/>
      <c r="B502" s="1"/>
      <c r="C502" s="1"/>
      <c r="D502" s="1"/>
      <c r="E502" s="1"/>
      <c r="F502" s="1"/>
      <c r="G502" s="1"/>
      <c r="H502" s="1"/>
      <c r="I502" s="1"/>
      <c r="J502" s="1"/>
      <c r="K502" s="1"/>
      <c r="L502" s="1"/>
      <c r="M502" s="1"/>
      <c r="N502" s="1"/>
      <c r="O502" s="1"/>
      <c r="P502" s="1"/>
      <c r="Q502" s="1"/>
      <c r="R502" s="1"/>
      <c r="S502" s="1"/>
      <c r="T502" s="1"/>
      <c r="U502" s="1"/>
      <c r="V502" s="66"/>
      <c r="W502" s="1"/>
      <c r="X502" s="66"/>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66"/>
      <c r="AY502" s="1"/>
    </row>
    <row r="503" spans="1:51">
      <c r="A503" s="223"/>
      <c r="B503" s="1"/>
      <c r="C503" s="1"/>
      <c r="D503" s="1"/>
      <c r="E503" s="1"/>
      <c r="F503" s="1"/>
      <c r="G503" s="1"/>
      <c r="H503" s="1"/>
      <c r="I503" s="1"/>
      <c r="J503" s="1"/>
      <c r="K503" s="1"/>
      <c r="L503" s="1"/>
      <c r="M503" s="1"/>
      <c r="N503" s="1"/>
      <c r="O503" s="1"/>
      <c r="P503" s="1"/>
      <c r="Q503" s="1"/>
      <c r="R503" s="1"/>
      <c r="S503" s="1"/>
      <c r="T503" s="1"/>
      <c r="U503" s="1"/>
      <c r="V503" s="66"/>
      <c r="W503" s="1"/>
      <c r="X503" s="66"/>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66"/>
      <c r="AY503" s="1"/>
    </row>
    <row r="504" spans="1:51">
      <c r="A504" s="223"/>
      <c r="B504" s="1"/>
      <c r="C504" s="1"/>
      <c r="D504" s="1"/>
      <c r="E504" s="1"/>
      <c r="F504" s="1"/>
      <c r="G504" s="1"/>
      <c r="H504" s="1"/>
      <c r="I504" s="1"/>
      <c r="J504" s="1"/>
      <c r="K504" s="1"/>
      <c r="L504" s="1"/>
      <c r="M504" s="1"/>
      <c r="N504" s="1"/>
      <c r="O504" s="1"/>
      <c r="P504" s="1"/>
      <c r="Q504" s="1"/>
      <c r="R504" s="1"/>
      <c r="S504" s="1"/>
      <c r="T504" s="1"/>
      <c r="U504" s="1"/>
      <c r="V504" s="66"/>
      <c r="W504" s="1"/>
      <c r="X504" s="66"/>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66"/>
      <c r="AY504" s="1"/>
    </row>
    <row r="505" spans="1:51">
      <c r="A505" s="223"/>
      <c r="B505" s="1"/>
      <c r="C505" s="1"/>
      <c r="D505" s="1"/>
      <c r="E505" s="1"/>
      <c r="F505" s="1"/>
      <c r="G505" s="1"/>
      <c r="H505" s="1"/>
      <c r="I505" s="1"/>
      <c r="J505" s="1"/>
      <c r="K505" s="1"/>
      <c r="L505" s="1"/>
      <c r="M505" s="1"/>
      <c r="N505" s="1"/>
      <c r="O505" s="1"/>
      <c r="P505" s="1"/>
      <c r="Q505" s="1"/>
      <c r="R505" s="1"/>
      <c r="S505" s="1"/>
      <c r="T505" s="1"/>
      <c r="U505" s="1"/>
      <c r="V505" s="66"/>
      <c r="W505" s="1"/>
      <c r="X505" s="66"/>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66"/>
      <c r="AY505" s="1"/>
    </row>
    <row r="506" spans="1:51">
      <c r="A506" s="223"/>
      <c r="B506" s="1"/>
      <c r="C506" s="1"/>
      <c r="D506" s="1"/>
      <c r="E506" s="1"/>
      <c r="F506" s="1"/>
      <c r="G506" s="1"/>
      <c r="H506" s="1"/>
      <c r="I506" s="1"/>
      <c r="J506" s="1"/>
      <c r="K506" s="1"/>
      <c r="L506" s="1"/>
      <c r="M506" s="1"/>
      <c r="N506" s="1"/>
      <c r="O506" s="1"/>
      <c r="P506" s="1"/>
      <c r="Q506" s="1"/>
      <c r="R506" s="1"/>
      <c r="S506" s="1"/>
      <c r="T506" s="1"/>
      <c r="U506" s="1"/>
      <c r="V506" s="66"/>
      <c r="W506" s="1"/>
      <c r="X506" s="66"/>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66"/>
      <c r="AY506" s="1"/>
    </row>
    <row r="507" spans="1:51">
      <c r="A507" s="223"/>
      <c r="B507" s="1"/>
      <c r="C507" s="1"/>
      <c r="D507" s="1"/>
      <c r="E507" s="1"/>
      <c r="F507" s="1"/>
      <c r="G507" s="1"/>
      <c r="H507" s="1"/>
      <c r="I507" s="1"/>
      <c r="J507" s="1"/>
      <c r="K507" s="1"/>
      <c r="L507" s="1"/>
      <c r="M507" s="1"/>
      <c r="N507" s="1"/>
      <c r="O507" s="1"/>
      <c r="P507" s="1"/>
      <c r="Q507" s="1"/>
      <c r="R507" s="1"/>
      <c r="S507" s="1"/>
      <c r="T507" s="1"/>
      <c r="U507" s="1"/>
      <c r="V507" s="66"/>
      <c r="W507" s="1"/>
      <c r="X507" s="66"/>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66"/>
      <c r="AY507" s="1"/>
    </row>
    <row r="508" spans="1:51">
      <c r="A508" s="223"/>
      <c r="B508" s="1"/>
      <c r="C508" s="1"/>
      <c r="D508" s="1"/>
      <c r="E508" s="1"/>
      <c r="F508" s="1"/>
      <c r="G508" s="1"/>
      <c r="H508" s="1"/>
      <c r="I508" s="1"/>
      <c r="J508" s="1"/>
      <c r="K508" s="1"/>
      <c r="L508" s="1"/>
      <c r="M508" s="1"/>
      <c r="N508" s="1"/>
      <c r="O508" s="1"/>
      <c r="P508" s="1"/>
      <c r="Q508" s="1"/>
      <c r="R508" s="1"/>
      <c r="S508" s="1"/>
      <c r="T508" s="1"/>
      <c r="U508" s="1"/>
      <c r="V508" s="66"/>
      <c r="W508" s="1"/>
      <c r="X508" s="66"/>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66"/>
      <c r="AY508" s="1"/>
    </row>
    <row r="509" spans="1:51">
      <c r="A509" s="223"/>
      <c r="B509" s="1"/>
      <c r="C509" s="1"/>
      <c r="D509" s="1"/>
      <c r="E509" s="1"/>
      <c r="F509" s="1"/>
      <c r="G509" s="1"/>
      <c r="H509" s="1"/>
      <c r="I509" s="1"/>
      <c r="J509" s="1"/>
      <c r="K509" s="1"/>
      <c r="L509" s="1"/>
      <c r="M509" s="1"/>
      <c r="N509" s="1"/>
      <c r="O509" s="1"/>
      <c r="P509" s="1"/>
      <c r="Q509" s="1"/>
      <c r="R509" s="1"/>
      <c r="S509" s="1"/>
      <c r="T509" s="1"/>
      <c r="U509" s="1"/>
      <c r="V509" s="66"/>
      <c r="W509" s="1"/>
      <c r="X509" s="66"/>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66"/>
      <c r="AY509" s="1"/>
    </row>
    <row r="510" spans="1:51">
      <c r="A510" s="223"/>
      <c r="B510" s="1"/>
      <c r="C510" s="1"/>
      <c r="D510" s="1"/>
      <c r="E510" s="1"/>
      <c r="F510" s="1"/>
      <c r="G510" s="1"/>
      <c r="H510" s="1"/>
      <c r="I510" s="1"/>
      <c r="J510" s="1"/>
      <c r="K510" s="1"/>
      <c r="L510" s="1"/>
      <c r="M510" s="1"/>
      <c r="N510" s="1"/>
      <c r="O510" s="1"/>
      <c r="P510" s="1"/>
      <c r="Q510" s="1"/>
      <c r="R510" s="1"/>
      <c r="S510" s="1"/>
      <c r="T510" s="1"/>
      <c r="U510" s="1"/>
      <c r="V510" s="66"/>
      <c r="W510" s="1"/>
      <c r="X510" s="66"/>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66"/>
      <c r="AY510" s="1"/>
    </row>
    <row r="511" spans="1:51">
      <c r="A511" s="223"/>
      <c r="B511" s="1"/>
      <c r="C511" s="1"/>
      <c r="D511" s="1"/>
      <c r="E511" s="1"/>
      <c r="F511" s="1"/>
      <c r="G511" s="1"/>
      <c r="H511" s="1"/>
      <c r="I511" s="1"/>
      <c r="J511" s="1"/>
      <c r="K511" s="1"/>
      <c r="L511" s="1"/>
      <c r="M511" s="1"/>
      <c r="N511" s="1"/>
      <c r="O511" s="1"/>
      <c r="P511" s="1"/>
      <c r="Q511" s="1"/>
      <c r="R511" s="1"/>
      <c r="S511" s="1"/>
      <c r="T511" s="1"/>
      <c r="U511" s="1"/>
      <c r="V511" s="66"/>
      <c r="W511" s="1"/>
      <c r="X511" s="66"/>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66"/>
      <c r="AY511" s="1"/>
    </row>
    <row r="512" spans="1:51">
      <c r="A512" s="223"/>
      <c r="B512" s="1"/>
      <c r="C512" s="1"/>
      <c r="D512" s="1"/>
      <c r="E512" s="1"/>
      <c r="F512" s="1"/>
      <c r="G512" s="1"/>
      <c r="H512" s="1"/>
      <c r="I512" s="1"/>
      <c r="J512" s="1"/>
      <c r="K512" s="1"/>
      <c r="L512" s="1"/>
      <c r="M512" s="1"/>
      <c r="N512" s="1"/>
      <c r="O512" s="1"/>
      <c r="P512" s="1"/>
      <c r="Q512" s="1"/>
      <c r="R512" s="1"/>
      <c r="S512" s="1"/>
      <c r="T512" s="1"/>
      <c r="U512" s="1"/>
      <c r="V512" s="66"/>
      <c r="W512" s="1"/>
      <c r="X512" s="66"/>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66"/>
      <c r="AY512" s="1"/>
    </row>
    <row r="513" spans="1:51">
      <c r="A513" s="223"/>
      <c r="B513" s="1"/>
      <c r="C513" s="1"/>
      <c r="D513" s="1"/>
      <c r="E513" s="1"/>
      <c r="F513" s="1"/>
      <c r="G513" s="1"/>
      <c r="H513" s="1"/>
      <c r="I513" s="1"/>
      <c r="J513" s="1"/>
      <c r="K513" s="1"/>
      <c r="L513" s="1"/>
      <c r="M513" s="1"/>
      <c r="N513" s="1"/>
      <c r="O513" s="1"/>
      <c r="P513" s="1"/>
      <c r="Q513" s="1"/>
      <c r="R513" s="1"/>
      <c r="S513" s="1"/>
      <c r="T513" s="1"/>
      <c r="U513" s="1"/>
      <c r="V513" s="66"/>
      <c r="W513" s="1"/>
      <c r="X513" s="66"/>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66"/>
      <c r="AY513" s="1"/>
    </row>
    <row r="514" spans="1:51">
      <c r="A514" s="223"/>
      <c r="B514" s="1"/>
      <c r="C514" s="1"/>
      <c r="D514" s="1"/>
      <c r="E514" s="1"/>
      <c r="F514" s="1"/>
      <c r="G514" s="1"/>
      <c r="H514" s="1"/>
      <c r="I514" s="1"/>
      <c r="J514" s="1"/>
      <c r="K514" s="1"/>
      <c r="L514" s="1"/>
      <c r="M514" s="1"/>
      <c r="N514" s="1"/>
      <c r="O514" s="1"/>
      <c r="P514" s="1"/>
      <c r="Q514" s="1"/>
      <c r="R514" s="1"/>
      <c r="S514" s="1"/>
      <c r="T514" s="1"/>
      <c r="U514" s="1"/>
      <c r="V514" s="66"/>
      <c r="W514" s="1"/>
      <c r="X514" s="66"/>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66"/>
      <c r="AY514" s="1"/>
    </row>
    <row r="515" spans="1:51">
      <c r="A515" s="223"/>
      <c r="B515" s="1"/>
      <c r="C515" s="1"/>
      <c r="D515" s="1"/>
      <c r="E515" s="1"/>
      <c r="F515" s="1"/>
      <c r="G515" s="1"/>
      <c r="H515" s="1"/>
      <c r="I515" s="1"/>
      <c r="J515" s="1"/>
      <c r="K515" s="1"/>
      <c r="L515" s="1"/>
      <c r="M515" s="1"/>
      <c r="N515" s="1"/>
      <c r="O515" s="1"/>
      <c r="P515" s="1"/>
      <c r="Q515" s="1"/>
      <c r="R515" s="1"/>
      <c r="S515" s="1"/>
      <c r="T515" s="1"/>
      <c r="U515" s="1"/>
      <c r="V515" s="66"/>
      <c r="W515" s="1"/>
      <c r="X515" s="66"/>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66"/>
      <c r="AY515" s="1"/>
    </row>
    <row r="516" spans="1:51">
      <c r="A516" s="223"/>
      <c r="B516" s="1"/>
      <c r="C516" s="1"/>
      <c r="D516" s="1"/>
      <c r="E516" s="1"/>
      <c r="F516" s="1"/>
      <c r="G516" s="1"/>
      <c r="H516" s="1"/>
      <c r="I516" s="1"/>
      <c r="J516" s="1"/>
      <c r="K516" s="1"/>
      <c r="L516" s="1"/>
      <c r="M516" s="1"/>
      <c r="N516" s="1"/>
      <c r="O516" s="1"/>
      <c r="P516" s="1"/>
      <c r="Q516" s="1"/>
      <c r="R516" s="1"/>
      <c r="S516" s="1"/>
      <c r="T516" s="1"/>
      <c r="U516" s="1"/>
      <c r="V516" s="66"/>
      <c r="W516" s="1"/>
      <c r="X516" s="66"/>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66"/>
      <c r="AY516" s="1"/>
    </row>
    <row r="517" spans="1:51">
      <c r="A517" s="223"/>
      <c r="B517" s="1"/>
      <c r="C517" s="1"/>
      <c r="D517" s="1"/>
      <c r="E517" s="1"/>
      <c r="F517" s="1"/>
      <c r="G517" s="1"/>
      <c r="H517" s="1"/>
      <c r="I517" s="1"/>
      <c r="J517" s="1"/>
      <c r="K517" s="1"/>
      <c r="L517" s="1"/>
      <c r="M517" s="1"/>
      <c r="N517" s="1"/>
      <c r="O517" s="1"/>
      <c r="P517" s="1"/>
      <c r="Q517" s="1"/>
      <c r="R517" s="1"/>
      <c r="S517" s="1"/>
      <c r="T517" s="1"/>
      <c r="U517" s="1"/>
      <c r="V517" s="66"/>
      <c r="W517" s="1"/>
      <c r="X517" s="66"/>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66"/>
      <c r="AY517" s="1"/>
    </row>
    <row r="518" spans="1:51">
      <c r="A518" s="223"/>
      <c r="B518" s="1"/>
      <c r="C518" s="1"/>
      <c r="D518" s="1"/>
      <c r="E518" s="1"/>
      <c r="F518" s="1"/>
      <c r="G518" s="1"/>
      <c r="H518" s="1"/>
      <c r="I518" s="1"/>
      <c r="J518" s="1"/>
      <c r="K518" s="1"/>
      <c r="L518" s="1"/>
      <c r="M518" s="1"/>
      <c r="N518" s="1"/>
      <c r="O518" s="1"/>
      <c r="P518" s="1"/>
      <c r="Q518" s="1"/>
      <c r="R518" s="1"/>
      <c r="S518" s="1"/>
      <c r="T518" s="1"/>
      <c r="U518" s="1"/>
      <c r="V518" s="66"/>
      <c r="W518" s="1"/>
      <c r="X518" s="66"/>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66"/>
      <c r="AY518" s="1"/>
    </row>
    <row r="519" spans="1:51">
      <c r="A519" s="223"/>
      <c r="B519" s="1"/>
      <c r="C519" s="1"/>
      <c r="D519" s="1"/>
      <c r="E519" s="1"/>
      <c r="F519" s="1"/>
      <c r="G519" s="1"/>
      <c r="H519" s="1"/>
      <c r="I519" s="1"/>
      <c r="J519" s="1"/>
      <c r="K519" s="1"/>
      <c r="L519" s="1"/>
      <c r="M519" s="1"/>
      <c r="N519" s="1"/>
      <c r="O519" s="1"/>
      <c r="P519" s="1"/>
      <c r="Q519" s="1"/>
      <c r="R519" s="1"/>
      <c r="S519" s="1"/>
      <c r="T519" s="1"/>
      <c r="U519" s="1"/>
      <c r="V519" s="66"/>
      <c r="W519" s="1"/>
      <c r="X519" s="66"/>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66"/>
      <c r="AY519" s="1"/>
    </row>
  </sheetData>
  <mergeCells count="5">
    <mergeCell ref="C2:AY2"/>
    <mergeCell ref="C3:AY3"/>
    <mergeCell ref="C4:M4"/>
    <mergeCell ref="O4:X4"/>
    <mergeCell ref="AC4:AY4"/>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3"/>
  <sheetViews>
    <sheetView workbookViewId="0">
      <selection activeCell="A3" sqref="A3"/>
    </sheetView>
  </sheetViews>
  <sheetFormatPr defaultRowHeight="15"/>
  <sheetData>
    <row r="3" spans="1:5">
      <c r="A3" t="s">
        <v>679</v>
      </c>
      <c r="B3">
        <v>1</v>
      </c>
      <c r="C3">
        <v>2</v>
      </c>
      <c r="D3">
        <v>3</v>
      </c>
      <c r="E3">
        <v>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3"/>
  <sheetViews>
    <sheetView workbookViewId="0">
      <selection activeCell="B3" sqref="B3"/>
    </sheetView>
  </sheetViews>
  <sheetFormatPr defaultRowHeight="15"/>
  <sheetData>
    <row r="3" spans="1:2">
      <c r="A3" t="str">
        <f>Sheet1!A3</f>
        <v>Nancy</v>
      </c>
      <c r="B3">
        <f>Sheet1!B3+Sheet1!C3+Sheet1!D3+Sheet1!E3</f>
        <v>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General information</vt:lpstr>
      <vt:lpstr>ARVS</vt:lpstr>
      <vt:lpstr>OI medicines</vt:lpstr>
      <vt:lpstr>Laboratory reagents</vt:lpstr>
      <vt:lpstr>Personnel </vt:lpstr>
      <vt:lpstr>Personnel trainings</vt:lpstr>
      <vt:lpstr>Capital costs </vt:lpstr>
      <vt:lpstr>Utilities</vt:lpstr>
      <vt:lpstr>General supplies</vt:lpstr>
      <vt:lpstr>Furniture</vt: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Nancy</dc:creator>
  <cp:lastModifiedBy>DR NJERU</cp:lastModifiedBy>
  <dcterms:created xsi:type="dcterms:W3CDTF">2016-10-05T17:53:55Z</dcterms:created>
  <dcterms:modified xsi:type="dcterms:W3CDTF">2020-03-21T16:30:58Z</dcterms:modified>
</cp:coreProperties>
</file>